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<sst xmlns="http://schemas.openxmlformats.org/spreadsheetml/2006/main" count="33" uniqueCount="32">
  <si>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</si>
  <si>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</si>
  <si>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</si>
  <si>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</si>
  <si>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</si>
  <si>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</si>
  <si>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</si>
  <si>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</si>
  <si>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</si>
  <si>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</si>
  <si>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</si>
  <si>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</si>
  <si>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</si>
  <si>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</si>
  <si>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</si>
  <si>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</si>
  <si>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</si>
  <si>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</si>
  <si>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</si>
  <si>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Čepelák</t>
  </si>
  <si>
    <t>Mrviš</t>
  </si>
  <si>
    <t>Vosol</t>
  </si>
  <si>
    <t>Lehnerová</t>
  </si>
  <si>
    <t>Demuth</t>
  </si>
  <si>
    <t>Puc</t>
  </si>
  <si>
    <t>Soukupová</t>
  </si>
  <si>
    <t>Šteffek</t>
  </si>
  <si>
    <t>Mužík</t>
  </si>
  <si>
    <t>Jeníček</t>
  </si>
  <si>
    <t>Würtzová</t>
  </si>
  <si>
    <t>Majer</t>
  </si>
  <si>
    <t>27.1.2014  - ESKO MOST BOWLING CUP - soupeřem je tvůj průměr …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</si>
</sst>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0" fontId="1" fillId="17" borderId="14" xfId="0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5" fontId="3" fillId="24" borderId="14" xfId="0" applyNumberFormat="1" applyFont="1" applyFill="1" applyBorder="1" applyAlignment="1" applyProtection="1">
      <alignment horizontal="center" vertical="center"/>
      <protection locked="0"/>
    </xf>
    <xf numFmtId="165" fontId="2" fillId="14" borderId="14" xfId="0" applyNumberFormat="1" applyFont="1" applyFill="1" applyBorder="1" applyAlignment="1" applyProtection="1">
      <alignment horizontal="center" vertical="center"/>
      <protection/>
    </xf>
    <xf numFmtId="165" fontId="1" fillId="25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12" fillId="15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0" fontId="3" fillId="15" borderId="14" xfId="0" applyFont="1" applyFill="1" applyBorder="1" applyAlignment="1" applyProtection="1">
      <alignment horizontal="center" vertical="center" wrapText="1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12" fillId="28" borderId="14" xfId="0" applyFont="1" applyFill="1" applyBorder="1" applyAlignment="1" applyProtection="1">
      <alignment horizontal="center" vertical="center"/>
      <protection/>
    </xf>
    <xf numFmtId="0" fontId="15" fillId="2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17" borderId="14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133</c:v>
                </c:pt>
                <c:pt idx="1">
                  <c:v>188</c:v>
                </c:pt>
                <c:pt idx="2">
                  <c:v>158</c:v>
                </c:pt>
                <c:pt idx="3">
                  <c:v>176</c:v>
                </c:pt>
                <c:pt idx="4">
                  <c:v>195</c:v>
                </c:pt>
                <c:pt idx="5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212</c:v>
                </c:pt>
                <c:pt idx="1">
                  <c:v>189</c:v>
                </c:pt>
                <c:pt idx="2">
                  <c:v>240</c:v>
                </c:pt>
                <c:pt idx="3">
                  <c:v>189</c:v>
                </c:pt>
                <c:pt idx="4">
                  <c:v>168</c:v>
                </c:pt>
                <c:pt idx="5">
                  <c:v>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162</c:v>
                </c:pt>
                <c:pt idx="1">
                  <c:v>150</c:v>
                </c:pt>
                <c:pt idx="2">
                  <c:v>189</c:v>
                </c:pt>
                <c:pt idx="3">
                  <c:v>171</c:v>
                </c:pt>
                <c:pt idx="4">
                  <c:v>187</c:v>
                </c:pt>
                <c:pt idx="5">
                  <c:v>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206</c:v>
                </c:pt>
                <c:pt idx="1">
                  <c:v>157</c:v>
                </c:pt>
                <c:pt idx="2">
                  <c:v>212</c:v>
                </c:pt>
                <c:pt idx="3">
                  <c:v>154</c:v>
                </c:pt>
                <c:pt idx="4">
                  <c:v>159</c:v>
                </c:pt>
                <c:pt idx="5">
                  <c:v>171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Würtzová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166</c:v>
                </c:pt>
                <c:pt idx="1">
                  <c:v>143</c:v>
                </c:pt>
                <c:pt idx="2">
                  <c:v>183</c:v>
                </c:pt>
                <c:pt idx="3">
                  <c:v>164</c:v>
                </c:pt>
                <c:pt idx="4">
                  <c:v>162</c:v>
                </c:pt>
                <c:pt idx="5">
                  <c:v>152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Puc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152</c:v>
                </c:pt>
                <c:pt idx="1">
                  <c:v>158</c:v>
                </c:pt>
                <c:pt idx="2">
                  <c:v>189</c:v>
                </c:pt>
                <c:pt idx="3">
                  <c:v>191</c:v>
                </c:pt>
                <c:pt idx="4">
                  <c:v>110</c:v>
                </c:pt>
                <c:pt idx="5">
                  <c:v>164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184</c:v>
                </c:pt>
                <c:pt idx="1">
                  <c:v>154</c:v>
                </c:pt>
                <c:pt idx="2">
                  <c:v>145</c:v>
                </c:pt>
                <c:pt idx="3">
                  <c:v>156</c:v>
                </c:pt>
                <c:pt idx="4">
                  <c:v>150</c:v>
                </c:pt>
                <c:pt idx="5">
                  <c:v>167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123</c:v>
                </c:pt>
                <c:pt idx="1">
                  <c:v>160</c:v>
                </c:pt>
                <c:pt idx="2">
                  <c:v>161</c:v>
                </c:pt>
                <c:pt idx="3">
                  <c:v>157</c:v>
                </c:pt>
                <c:pt idx="4">
                  <c:v>158</c:v>
                </c:pt>
                <c:pt idx="5">
                  <c:v>167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171</c:v>
                </c:pt>
                <c:pt idx="1">
                  <c:v>196</c:v>
                </c:pt>
                <c:pt idx="2">
                  <c:v>176</c:v>
                </c:pt>
                <c:pt idx="3">
                  <c:v>171</c:v>
                </c:pt>
                <c:pt idx="4">
                  <c:v>205</c:v>
                </c:pt>
                <c:pt idx="5">
                  <c:v>188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134</c:v>
                </c:pt>
                <c:pt idx="1">
                  <c:v>153</c:v>
                </c:pt>
                <c:pt idx="2">
                  <c:v>170</c:v>
                </c:pt>
                <c:pt idx="3">
                  <c:v>171</c:v>
                </c:pt>
                <c:pt idx="4">
                  <c:v>170</c:v>
                </c:pt>
                <c:pt idx="5">
                  <c:v>157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Mužík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  <c:pt idx="0">
                  <c:v>279</c:v>
                </c:pt>
                <c:pt idx="1">
                  <c:v>224</c:v>
                </c:pt>
                <c:pt idx="2">
                  <c:v>193</c:v>
                </c:pt>
                <c:pt idx="3">
                  <c:v>175</c:v>
                </c:pt>
                <c:pt idx="4">
                  <c:v>171</c:v>
                </c:pt>
                <c:pt idx="5">
                  <c:v>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170</c:v>
                </c:pt>
                <c:pt idx="1">
                  <c:v>207</c:v>
                </c:pt>
                <c:pt idx="2">
                  <c:v>124</c:v>
                </c:pt>
                <c:pt idx="3">
                  <c:v>104</c:v>
                </c:pt>
                <c:pt idx="4">
                  <c:v>144</c:v>
                </c:pt>
                <c:pt idx="5">
                  <c:v>143</c:v>
                </c:pt>
              </c:numCache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  <c:max val="29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70" zoomScaleNormal="170" zoomScalePageLayoutView="0" workbookViewId="0" topLeftCell="A1">
      <selection activeCell="M15" sqref="M15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0"/>
      <c r="P2" s="21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  <c r="P3" s="22"/>
      <c r="Q3" s="47"/>
      <c r="R3" s="48"/>
      <c r="S3" s="49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2"/>
      <c r="Q4" s="50"/>
      <c r="R4" s="51"/>
      <c r="S4" s="52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2"/>
      <c r="Q5" s="50"/>
      <c r="R5" s="51"/>
      <c r="S5" s="52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2"/>
      <c r="Q6" s="50"/>
      <c r="R6" s="51"/>
      <c r="S6" s="52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2"/>
      <c r="Q7" s="50"/>
      <c r="R7" s="51"/>
      <c r="S7" s="52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/>
      <c r="P8" s="22"/>
      <c r="Q8" s="50"/>
      <c r="R8" s="51"/>
      <c r="S8" s="52"/>
    </row>
    <row r="9" spans="2:19" ht="24.75" customHeight="1">
      <c r="B9" s="45" t="s">
        <v>31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5"/>
      <c r="P9" s="23"/>
      <c r="Q9" s="53"/>
      <c r="R9" s="54"/>
      <c r="S9" s="55"/>
    </row>
    <row r="10" spans="2:19" s="1" customFormat="1" ht="30.75">
      <c r="B10" s="17" t="s">
        <v>0</v>
      </c>
      <c r="C10" s="17" t="s">
        <v>1</v>
      </c>
      <c r="D10" s="9" t="s">
        <v>14</v>
      </c>
      <c r="E10" s="10" t="s">
        <v>4</v>
      </c>
      <c r="F10" s="18" t="s">
        <v>5</v>
      </c>
      <c r="G10" s="19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40" t="s">
        <v>11</v>
      </c>
      <c r="O10" s="40" t="s">
        <v>15</v>
      </c>
      <c r="P10" s="41" t="s">
        <v>16</v>
      </c>
      <c r="Q10" s="39" t="s">
        <v>17</v>
      </c>
      <c r="R10" s="35" t="s">
        <v>0</v>
      </c>
      <c r="S10" s="34" t="s">
        <v>18</v>
      </c>
    </row>
    <row r="11" spans="2:19" ht="12.75">
      <c r="B11" s="7">
        <f>IF(G11&lt;&gt;"-",RANK(G11,$G$11:$G$22),"x")</f>
        <v>1</v>
      </c>
      <c r="C11" s="56" t="s">
        <v>23</v>
      </c>
      <c r="D11" s="29">
        <v>3</v>
      </c>
      <c r="E11" s="30">
        <v>152.56333333333333</v>
      </c>
      <c r="F11" s="31">
        <f>IF(H11&lt;&gt;0,AVERAGE(H11:M11),"-")</f>
        <v>176</v>
      </c>
      <c r="G11" s="32">
        <f>IF(F11&lt;&gt;"-",+F11-E11,"-")</f>
        <v>23.436666666666667</v>
      </c>
      <c r="H11" s="36">
        <v>133</v>
      </c>
      <c r="I11" s="36">
        <v>188</v>
      </c>
      <c r="J11" s="36">
        <v>158</v>
      </c>
      <c r="K11" s="36">
        <v>176</v>
      </c>
      <c r="L11" s="36">
        <v>195</v>
      </c>
      <c r="M11" s="36">
        <v>206</v>
      </c>
      <c r="N11" s="33">
        <f aca="true" t="shared" si="0" ref="N11:N22">IF(H11&gt;0,MAX(H11:M11),"")</f>
        <v>206</v>
      </c>
      <c r="O11" s="33">
        <f aca="true" t="shared" si="1" ref="O11:O22">IF(H11&gt;0,MIN(H11:M11),"")</f>
        <v>133</v>
      </c>
      <c r="P11" s="42">
        <f aca="true" t="shared" si="2" ref="P11:P22">IF(H11&gt;0,N11-O11,"")</f>
        <v>73</v>
      </c>
      <c r="Q11" s="43">
        <f aca="true" t="shared" si="3" ref="Q11:Q22">SUM(H11:M11)</f>
        <v>1056</v>
      </c>
      <c r="R11" s="38">
        <f aca="true" t="shared" si="4" ref="R11:R22">RANK(Q11,$Q$11:$Q$22)</f>
        <v>5</v>
      </c>
      <c r="S11" s="37">
        <f aca="true" t="shared" si="5" ref="S11:S22">ABS($Q$25-Q11)</f>
        <v>184</v>
      </c>
    </row>
    <row r="12" spans="2:19" ht="12.75">
      <c r="B12" s="7">
        <f>IF(G12&lt;&gt;"-",RANK(G12,$G$11:$G$22),"x")</f>
        <v>2</v>
      </c>
      <c r="C12" s="56" t="s">
        <v>26</v>
      </c>
      <c r="D12" s="29">
        <v>2</v>
      </c>
      <c r="E12" s="30">
        <v>179.20666666666668</v>
      </c>
      <c r="F12" s="31">
        <f>IF(H12&lt;&gt;0,AVERAGE(H12:M12),"-")</f>
        <v>194.33333333333334</v>
      </c>
      <c r="G12" s="32">
        <f>IF(F12&lt;&gt;"-",+F12-E12,"-")</f>
        <v>15.126666666666665</v>
      </c>
      <c r="H12" s="36">
        <v>212</v>
      </c>
      <c r="I12" s="36">
        <v>189</v>
      </c>
      <c r="J12" s="36">
        <v>240</v>
      </c>
      <c r="K12" s="36">
        <v>189</v>
      </c>
      <c r="L12" s="36">
        <v>168</v>
      </c>
      <c r="M12" s="36">
        <v>168</v>
      </c>
      <c r="N12" s="33">
        <f t="shared" si="0"/>
        <v>240</v>
      </c>
      <c r="O12" s="33">
        <f t="shared" si="1"/>
        <v>168</v>
      </c>
      <c r="P12" s="42">
        <f t="shared" si="2"/>
        <v>72</v>
      </c>
      <c r="Q12" s="43">
        <f t="shared" si="3"/>
        <v>1166</v>
      </c>
      <c r="R12" s="38">
        <f t="shared" si="4"/>
        <v>2</v>
      </c>
      <c r="S12" s="37">
        <f t="shared" si="5"/>
        <v>74</v>
      </c>
    </row>
    <row r="13" spans="2:19" ht="12.75">
      <c r="B13" s="7">
        <f>IF(G13&lt;&gt;"-",RANK(G13,$G$11:$G$22),"x")</f>
        <v>3</v>
      </c>
      <c r="C13" s="56" t="s">
        <v>25</v>
      </c>
      <c r="D13" s="29">
        <v>1</v>
      </c>
      <c r="E13" s="30">
        <v>152.43833333333333</v>
      </c>
      <c r="F13" s="31">
        <f>IF(H13&lt;&gt;0,AVERAGE(H13:M13),"-")</f>
        <v>165.33333333333334</v>
      </c>
      <c r="G13" s="32">
        <f>IF(F13&lt;&gt;"-",+F13-E13,"-")</f>
        <v>12.89500000000001</v>
      </c>
      <c r="H13" s="36">
        <v>162</v>
      </c>
      <c r="I13" s="36">
        <v>150</v>
      </c>
      <c r="J13" s="36">
        <v>189</v>
      </c>
      <c r="K13" s="36">
        <v>171</v>
      </c>
      <c r="L13" s="36">
        <v>187</v>
      </c>
      <c r="M13" s="36">
        <v>133</v>
      </c>
      <c r="N13" s="33">
        <f t="shared" si="0"/>
        <v>189</v>
      </c>
      <c r="O13" s="33">
        <f t="shared" si="1"/>
        <v>133</v>
      </c>
      <c r="P13" s="42">
        <f t="shared" si="2"/>
        <v>56</v>
      </c>
      <c r="Q13" s="43">
        <f t="shared" si="3"/>
        <v>992</v>
      </c>
      <c r="R13" s="38">
        <f t="shared" si="4"/>
        <v>6</v>
      </c>
      <c r="S13" s="37">
        <f t="shared" si="5"/>
        <v>248</v>
      </c>
    </row>
    <row r="14" spans="2:19" ht="12.75">
      <c r="B14" s="7">
        <f>IF(G14&lt;&gt;"-",RANK(G14,$G$11:$G$22),"x")</f>
        <v>4</v>
      </c>
      <c r="C14" s="56" t="s">
        <v>21</v>
      </c>
      <c r="D14" s="29">
        <v>2</v>
      </c>
      <c r="E14" s="30">
        <v>163.6483333333333</v>
      </c>
      <c r="F14" s="31">
        <f>IF(H14&lt;&gt;0,AVERAGE(H14:M14),"-")</f>
        <v>176.5</v>
      </c>
      <c r="G14" s="32">
        <f>IF(F14&lt;&gt;"-",+F14-E14,"-")</f>
        <v>12.851666666666688</v>
      </c>
      <c r="H14" s="36">
        <v>206</v>
      </c>
      <c r="I14" s="36">
        <v>157</v>
      </c>
      <c r="J14" s="36">
        <v>212</v>
      </c>
      <c r="K14" s="36">
        <v>154</v>
      </c>
      <c r="L14" s="36">
        <v>159</v>
      </c>
      <c r="M14" s="36">
        <v>171</v>
      </c>
      <c r="N14" s="33">
        <f t="shared" si="0"/>
        <v>212</v>
      </c>
      <c r="O14" s="33">
        <f t="shared" si="1"/>
        <v>154</v>
      </c>
      <c r="P14" s="42">
        <f t="shared" si="2"/>
        <v>58</v>
      </c>
      <c r="Q14" s="43">
        <f t="shared" si="3"/>
        <v>1059</v>
      </c>
      <c r="R14" s="38">
        <f t="shared" si="4"/>
        <v>4</v>
      </c>
      <c r="S14" s="37">
        <f t="shared" si="5"/>
        <v>181</v>
      </c>
    </row>
    <row r="15" spans="2:19" ht="12.75">
      <c r="B15" s="7">
        <f>IF(G15&lt;&gt;"-",RANK(G15,$G$11:$G$22),"x")</f>
        <v>5</v>
      </c>
      <c r="C15" s="56" t="s">
        <v>29</v>
      </c>
      <c r="D15" s="29">
        <v>1</v>
      </c>
      <c r="E15" s="30">
        <v>150</v>
      </c>
      <c r="F15" s="31">
        <f>IF(H15&lt;&gt;0,AVERAGE(H15:M15),"-")</f>
        <v>161.66666666666666</v>
      </c>
      <c r="G15" s="32">
        <f>IF(F15&lt;&gt;"-",+F15-E15,"-")</f>
        <v>11.666666666666657</v>
      </c>
      <c r="H15" s="36">
        <v>166</v>
      </c>
      <c r="I15" s="36">
        <v>143</v>
      </c>
      <c r="J15" s="36">
        <v>183</v>
      </c>
      <c r="K15" s="36">
        <v>164</v>
      </c>
      <c r="L15" s="36">
        <v>162</v>
      </c>
      <c r="M15" s="36">
        <v>152</v>
      </c>
      <c r="N15" s="33">
        <f t="shared" si="0"/>
        <v>183</v>
      </c>
      <c r="O15" s="33">
        <f t="shared" si="1"/>
        <v>143</v>
      </c>
      <c r="P15" s="42">
        <f t="shared" si="2"/>
        <v>40</v>
      </c>
      <c r="Q15" s="43">
        <f t="shared" si="3"/>
        <v>970</v>
      </c>
      <c r="R15" s="38">
        <f t="shared" si="4"/>
        <v>7</v>
      </c>
      <c r="S15" s="37">
        <f t="shared" si="5"/>
        <v>270</v>
      </c>
    </row>
    <row r="16" spans="2:19" ht="12.75">
      <c r="B16" s="7">
        <f>IF(G16&lt;&gt;"-",RANK(G16,$G$11:$G$22),"x")</f>
        <v>6</v>
      </c>
      <c r="C16" s="44" t="s">
        <v>24</v>
      </c>
      <c r="D16" s="29">
        <v>4</v>
      </c>
      <c r="E16" s="30">
        <v>159.58166666666668</v>
      </c>
      <c r="F16" s="31">
        <f>IF(H16&lt;&gt;0,AVERAGE(H16:M16),"-")</f>
        <v>160.66666666666666</v>
      </c>
      <c r="G16" s="32">
        <f>IF(F16&lt;&gt;"-",+F16-E16,"-")</f>
        <v>1.0849999999999795</v>
      </c>
      <c r="H16" s="36">
        <v>152</v>
      </c>
      <c r="I16" s="36">
        <v>158</v>
      </c>
      <c r="J16" s="36">
        <v>189</v>
      </c>
      <c r="K16" s="36">
        <v>191</v>
      </c>
      <c r="L16" s="36">
        <v>110</v>
      </c>
      <c r="M16" s="36">
        <v>164</v>
      </c>
      <c r="N16" s="33">
        <f t="shared" si="0"/>
        <v>191</v>
      </c>
      <c r="O16" s="33">
        <f t="shared" si="1"/>
        <v>110</v>
      </c>
      <c r="P16" s="42">
        <f t="shared" si="2"/>
        <v>81</v>
      </c>
      <c r="Q16" s="43">
        <f t="shared" si="3"/>
        <v>964</v>
      </c>
      <c r="R16" s="38">
        <f t="shared" si="4"/>
        <v>8</v>
      </c>
      <c r="S16" s="37">
        <f t="shared" si="5"/>
        <v>276</v>
      </c>
    </row>
    <row r="17" spans="2:19" ht="12.75">
      <c r="B17" s="7">
        <f>IF(G17&lt;&gt;"-",RANK(G17,$G$11:$G$22),"x")</f>
        <v>7</v>
      </c>
      <c r="C17" s="56" t="s">
        <v>30</v>
      </c>
      <c r="D17" s="29">
        <v>2</v>
      </c>
      <c r="E17" s="30">
        <v>161</v>
      </c>
      <c r="F17" s="31">
        <f>IF(H17&lt;&gt;0,AVERAGE(H17:M17),"-")</f>
        <v>159.33333333333334</v>
      </c>
      <c r="G17" s="32">
        <f>IF(F17&lt;&gt;"-",+F17-E17,"-")</f>
        <v>-1.6666666666666572</v>
      </c>
      <c r="H17" s="36">
        <v>184</v>
      </c>
      <c r="I17" s="36">
        <v>154</v>
      </c>
      <c r="J17" s="36">
        <v>145</v>
      </c>
      <c r="K17" s="36">
        <v>156</v>
      </c>
      <c r="L17" s="36">
        <v>150</v>
      </c>
      <c r="M17" s="36">
        <v>167</v>
      </c>
      <c r="N17" s="33">
        <f t="shared" si="0"/>
        <v>184</v>
      </c>
      <c r="O17" s="33">
        <f t="shared" si="1"/>
        <v>145</v>
      </c>
      <c r="P17" s="42">
        <f t="shared" si="2"/>
        <v>39</v>
      </c>
      <c r="Q17" s="43">
        <f t="shared" si="3"/>
        <v>956</v>
      </c>
      <c r="R17" s="38">
        <f t="shared" si="4"/>
        <v>9</v>
      </c>
      <c r="S17" s="37">
        <f t="shared" si="5"/>
        <v>284</v>
      </c>
    </row>
    <row r="18" spans="2:19" ht="12.75">
      <c r="B18" s="7">
        <f>IF(G18&lt;&gt;"-",RANK(G18,$G$11:$G$22),"x")</f>
        <v>8</v>
      </c>
      <c r="C18" s="56" t="s">
        <v>20</v>
      </c>
      <c r="D18" s="29">
        <v>4</v>
      </c>
      <c r="E18" s="30">
        <v>156.73833333333334</v>
      </c>
      <c r="F18" s="31">
        <f>IF(H18&lt;&gt;0,AVERAGE(H18:M18),"-")</f>
        <v>154.33333333333334</v>
      </c>
      <c r="G18" s="32">
        <f>IF(F18&lt;&gt;"-",+F18-E18,"-")</f>
        <v>-2.405000000000001</v>
      </c>
      <c r="H18" s="36">
        <v>123</v>
      </c>
      <c r="I18" s="36">
        <v>160</v>
      </c>
      <c r="J18" s="36">
        <v>161</v>
      </c>
      <c r="K18" s="36">
        <v>157</v>
      </c>
      <c r="L18" s="36">
        <v>158</v>
      </c>
      <c r="M18" s="36">
        <v>167</v>
      </c>
      <c r="N18" s="33">
        <f t="shared" si="0"/>
        <v>167</v>
      </c>
      <c r="O18" s="33">
        <f t="shared" si="1"/>
        <v>123</v>
      </c>
      <c r="P18" s="42">
        <f t="shared" si="2"/>
        <v>44</v>
      </c>
      <c r="Q18" s="43">
        <f t="shared" si="3"/>
        <v>926</v>
      </c>
      <c r="R18" s="38">
        <f t="shared" si="4"/>
        <v>11</v>
      </c>
      <c r="S18" s="37">
        <f t="shared" si="5"/>
        <v>314</v>
      </c>
    </row>
    <row r="19" spans="2:19" ht="12.75">
      <c r="B19" s="7">
        <f>IF(G19&lt;&gt;"-",RANK(G19,$G$11:$G$22),"x")</f>
        <v>9</v>
      </c>
      <c r="C19" s="44" t="s">
        <v>19</v>
      </c>
      <c r="D19" s="29">
        <v>4</v>
      </c>
      <c r="E19" s="30">
        <v>188.515</v>
      </c>
      <c r="F19" s="31">
        <f>IF(H19&lt;&gt;0,AVERAGE(H19:M19),"-")</f>
        <v>184.5</v>
      </c>
      <c r="G19" s="32">
        <f>IF(F19&lt;&gt;"-",+F19-E19,"-")</f>
        <v>-4.014999999999986</v>
      </c>
      <c r="H19" s="36">
        <v>171</v>
      </c>
      <c r="I19" s="36">
        <v>196</v>
      </c>
      <c r="J19" s="36">
        <v>176</v>
      </c>
      <c r="K19" s="36">
        <v>171</v>
      </c>
      <c r="L19" s="36">
        <v>205</v>
      </c>
      <c r="M19" s="36">
        <v>188</v>
      </c>
      <c r="N19" s="33">
        <f t="shared" si="0"/>
        <v>205</v>
      </c>
      <c r="O19" s="33">
        <f t="shared" si="1"/>
        <v>171</v>
      </c>
      <c r="P19" s="42">
        <f t="shared" si="2"/>
        <v>34</v>
      </c>
      <c r="Q19" s="43">
        <f t="shared" si="3"/>
        <v>1107</v>
      </c>
      <c r="R19" s="38">
        <f t="shared" si="4"/>
        <v>3</v>
      </c>
      <c r="S19" s="37">
        <f t="shared" si="5"/>
        <v>133</v>
      </c>
    </row>
    <row r="20" spans="2:19" ht="12.75">
      <c r="B20" s="7">
        <f>IF(G20&lt;&gt;"-",RANK(G20,$G$11:$G$22),"x")</f>
        <v>10</v>
      </c>
      <c r="C20" s="56" t="s">
        <v>22</v>
      </c>
      <c r="D20" s="29">
        <v>1</v>
      </c>
      <c r="E20" s="30">
        <v>165.555</v>
      </c>
      <c r="F20" s="31">
        <f>IF(H20&lt;&gt;0,AVERAGE(H20:M20),"-")</f>
        <v>159.16666666666666</v>
      </c>
      <c r="G20" s="32">
        <f>IF(F20&lt;&gt;"-",+F20-E20,"-")</f>
        <v>-6.38833333333335</v>
      </c>
      <c r="H20" s="36">
        <v>134</v>
      </c>
      <c r="I20" s="36">
        <v>153</v>
      </c>
      <c r="J20" s="36">
        <v>170</v>
      </c>
      <c r="K20" s="36">
        <v>171</v>
      </c>
      <c r="L20" s="36">
        <v>170</v>
      </c>
      <c r="M20" s="36">
        <v>157</v>
      </c>
      <c r="N20" s="33">
        <f t="shared" si="0"/>
        <v>171</v>
      </c>
      <c r="O20" s="33">
        <f t="shared" si="1"/>
        <v>134</v>
      </c>
      <c r="P20" s="42">
        <f t="shared" si="2"/>
        <v>37</v>
      </c>
      <c r="Q20" s="43">
        <f t="shared" si="3"/>
        <v>955</v>
      </c>
      <c r="R20" s="38">
        <f t="shared" si="4"/>
        <v>10</v>
      </c>
      <c r="S20" s="37">
        <f t="shared" si="5"/>
        <v>285</v>
      </c>
    </row>
    <row r="21" spans="2:19" ht="12.75">
      <c r="B21" s="7">
        <f>IF(G21&lt;&gt;"-",RANK(G21,$G$11:$G$22),"x")</f>
        <v>11</v>
      </c>
      <c r="C21" s="56" t="s">
        <v>27</v>
      </c>
      <c r="D21" s="29">
        <v>3</v>
      </c>
      <c r="E21" s="30">
        <v>214.44166666666666</v>
      </c>
      <c r="F21" s="31">
        <f>IF(H21&lt;&gt;0,AVERAGE(H21:M21),"-")</f>
        <v>206.66666666666666</v>
      </c>
      <c r="G21" s="32">
        <f>IF(F21&lt;&gt;"-",+F21-E21,"-")</f>
        <v>-7.775000000000006</v>
      </c>
      <c r="H21" s="36">
        <v>279</v>
      </c>
      <c r="I21" s="36">
        <v>224</v>
      </c>
      <c r="J21" s="36">
        <v>193</v>
      </c>
      <c r="K21" s="36">
        <v>175</v>
      </c>
      <c r="L21" s="36">
        <v>171</v>
      </c>
      <c r="M21" s="36">
        <v>198</v>
      </c>
      <c r="N21" s="33">
        <f t="shared" si="0"/>
        <v>279</v>
      </c>
      <c r="O21" s="33">
        <f t="shared" si="1"/>
        <v>171</v>
      </c>
      <c r="P21" s="42">
        <f t="shared" si="2"/>
        <v>108</v>
      </c>
      <c r="Q21" s="43">
        <f t="shared" si="3"/>
        <v>1240</v>
      </c>
      <c r="R21" s="38">
        <f t="shared" si="4"/>
        <v>1</v>
      </c>
      <c r="S21" s="37">
        <f t="shared" si="5"/>
        <v>0</v>
      </c>
    </row>
    <row r="22" spans="2:19" ht="12.75">
      <c r="B22" s="7">
        <f>IF(G22&lt;&gt;"-",RANK(G22,$G$11:$G$22),"x")</f>
        <v>12</v>
      </c>
      <c r="C22" s="56" t="s">
        <v>28</v>
      </c>
      <c r="D22" s="29">
        <v>3</v>
      </c>
      <c r="E22" s="30">
        <v>156.525</v>
      </c>
      <c r="F22" s="31">
        <f>IF(H22&lt;&gt;0,AVERAGE(H22:M22),"-")</f>
        <v>148.66666666666666</v>
      </c>
      <c r="G22" s="32">
        <f>IF(F22&lt;&gt;"-",+F22-E22,"-")</f>
        <v>-7.8583333333333485</v>
      </c>
      <c r="H22" s="36">
        <v>170</v>
      </c>
      <c r="I22" s="36">
        <v>207</v>
      </c>
      <c r="J22" s="36">
        <v>124</v>
      </c>
      <c r="K22" s="36">
        <v>104</v>
      </c>
      <c r="L22" s="36">
        <v>144</v>
      </c>
      <c r="M22" s="36">
        <v>143</v>
      </c>
      <c r="N22" s="33">
        <f t="shared" si="0"/>
        <v>207</v>
      </c>
      <c r="O22" s="33">
        <f t="shared" si="1"/>
        <v>104</v>
      </c>
      <c r="P22" s="42">
        <f t="shared" si="2"/>
        <v>103</v>
      </c>
      <c r="Q22" s="43">
        <f t="shared" si="3"/>
        <v>892</v>
      </c>
      <c r="R22" s="38">
        <f t="shared" si="4"/>
        <v>12</v>
      </c>
      <c r="S22" s="37">
        <f t="shared" si="5"/>
        <v>348</v>
      </c>
    </row>
    <row r="23" spans="2:16" ht="13.5" thickBot="1">
      <c r="B23" s="8"/>
      <c r="C23" s="12">
        <f>IF(H11&gt;0,AVERAGE(H11:M22),"-")</f>
        <v>170.59722222222223</v>
      </c>
      <c r="D23" s="11" t="s">
        <v>13</v>
      </c>
      <c r="E23" s="13"/>
      <c r="F23" s="14"/>
      <c r="G23" s="15" t="s">
        <v>12</v>
      </c>
      <c r="H23" s="16">
        <f aca="true" t="shared" si="6" ref="H23:M23">IF(SUM(H11:H22)&gt;0,AVERAGE(H11:H22),"-")</f>
        <v>174.33333333333334</v>
      </c>
      <c r="I23" s="16">
        <f t="shared" si="6"/>
        <v>173.25</v>
      </c>
      <c r="J23" s="16">
        <f t="shared" si="6"/>
        <v>178.33333333333334</v>
      </c>
      <c r="K23" s="16">
        <f t="shared" si="6"/>
        <v>164.91666666666666</v>
      </c>
      <c r="L23" s="16">
        <f t="shared" si="6"/>
        <v>164.91666666666666</v>
      </c>
      <c r="M23" s="16">
        <f t="shared" si="6"/>
        <v>167.83333333333334</v>
      </c>
      <c r="N23" s="26">
        <f>MAX(N11:N22)</f>
        <v>279</v>
      </c>
      <c r="O23" s="26">
        <f>MIN(O11:O22)</f>
        <v>104</v>
      </c>
      <c r="P23" s="26">
        <f>MIN(P11:P22)</f>
        <v>34</v>
      </c>
    </row>
    <row r="24" spans="8:13" ht="12.75">
      <c r="H24" s="16">
        <f>MIN(H11:H22)</f>
        <v>123</v>
      </c>
      <c r="I24" s="16">
        <f>MIN(I11:I22)</f>
        <v>143</v>
      </c>
      <c r="J24" s="16">
        <f>MIN(J11:J22)</f>
        <v>124</v>
      </c>
      <c r="K24" s="16">
        <f>MIN(K11:K22)</f>
        <v>104</v>
      </c>
      <c r="L24" s="16">
        <f>MIN(L11:L22)</f>
        <v>110</v>
      </c>
      <c r="M24" s="16">
        <f>MIN(M11:M22)</f>
        <v>133</v>
      </c>
    </row>
    <row r="25" spans="8:17" ht="12.75">
      <c r="H25" s="16">
        <f aca="true" t="shared" si="7" ref="H25:M25">MAX(H11:H22)</f>
        <v>279</v>
      </c>
      <c r="I25" s="16">
        <f t="shared" si="7"/>
        <v>224</v>
      </c>
      <c r="J25" s="16">
        <f t="shared" si="7"/>
        <v>240</v>
      </c>
      <c r="K25" s="16">
        <f t="shared" si="7"/>
        <v>191</v>
      </c>
      <c r="L25" s="16">
        <f t="shared" si="7"/>
        <v>205</v>
      </c>
      <c r="M25" s="16">
        <f t="shared" si="7"/>
        <v>206</v>
      </c>
      <c r="Q25" s="28">
        <f>MAX(Q11:Q22)</f>
        <v>1240</v>
      </c>
    </row>
    <row r="35" spans="8:13" ht="12.75">
      <c r="H35" s="27"/>
      <c r="I35" s="27"/>
      <c r="J35" s="27"/>
      <c r="K35" s="27"/>
      <c r="L35" s="27"/>
      <c r="M35" s="27"/>
    </row>
  </sheetData>
  <sheetProtection selectLockedCells="1"/>
  <mergeCells count="2">
    <mergeCell ref="B9:N9"/>
    <mergeCell ref="Q3:S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2014-01-27T19:03:00Z</dcterms:modified>
  <cp:category/>
  <cp:version/>
  <cp:contentType/>
  <cp:contentStatus/>
</cp:coreProperties>
</file>