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<sst xmlns="http://schemas.openxmlformats.org/spreadsheetml/2006/main" count="33" uniqueCount="32">
  <si>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</si>
  <si>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</si>
  <si>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</si>
  <si>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</si>
  <si>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</si>
  <si>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</si>
  <si>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</si>
  <si>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</si>
  <si>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</si>
  <si>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</si>
  <si>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</si>
  <si>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</si>
  <si>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</si>
  <si>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</si>
  <si>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</si>
  <si>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</si>
  <si>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</si>
  <si>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</si>
  <si>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</si>
  <si>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Mrviš</t>
  </si>
  <si>
    <t>Pobuda</t>
  </si>
  <si>
    <t>Demuth</t>
  </si>
  <si>
    <t>Sidor</t>
  </si>
  <si>
    <t>Jeníček</t>
  </si>
  <si>
    <t>Vosol</t>
  </si>
  <si>
    <t>26.1.2015  - ESKO MOST BOWLING CUP - soupeřem je tvůj průměr …</t>
  </si>
  <si>
    <t>Žofka</t>
  </si>
  <si>
    <t>Korbová</t>
  </si>
  <si>
    <t>Lehnerová</t>
  </si>
  <si>
    <t>Würzová</t>
  </si>
  <si>
    <t>Chytka</t>
  </si>
  <si>
    <t>Čepelák 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</si>
</sst>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3" fillId="24" borderId="13" xfId="0" applyNumberFormat="1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0" fontId="1" fillId="24" borderId="13" xfId="0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0" fontId="1" fillId="26" borderId="13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13" xfId="0" applyFill="1" applyBorder="1" applyAlignment="1" applyProtection="1">
      <alignment horizontal="center" vertical="center"/>
      <protection locked="0"/>
    </xf>
    <xf numFmtId="165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Sidor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179</c:v>
                </c:pt>
                <c:pt idx="1">
                  <c:v>164</c:v>
                </c:pt>
                <c:pt idx="2">
                  <c:v>162</c:v>
                </c:pt>
                <c:pt idx="3">
                  <c:v>158</c:v>
                </c:pt>
                <c:pt idx="4">
                  <c:v>137</c:v>
                </c:pt>
                <c:pt idx="5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Korbová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147</c:v>
                </c:pt>
                <c:pt idx="1">
                  <c:v>142</c:v>
                </c:pt>
                <c:pt idx="2">
                  <c:v>172</c:v>
                </c:pt>
                <c:pt idx="3">
                  <c:v>131</c:v>
                </c:pt>
                <c:pt idx="4">
                  <c:v>155</c:v>
                </c:pt>
                <c:pt idx="5">
                  <c:v>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Žofka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137</c:v>
                </c:pt>
                <c:pt idx="1">
                  <c:v>144</c:v>
                </c:pt>
                <c:pt idx="2">
                  <c:v>210</c:v>
                </c:pt>
                <c:pt idx="3">
                  <c:v>190</c:v>
                </c:pt>
                <c:pt idx="4">
                  <c:v>162</c:v>
                </c:pt>
                <c:pt idx="5">
                  <c:v>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203</c:v>
                </c:pt>
                <c:pt idx="1">
                  <c:v>143</c:v>
                </c:pt>
                <c:pt idx="2">
                  <c:v>142</c:v>
                </c:pt>
                <c:pt idx="3">
                  <c:v>177</c:v>
                </c:pt>
                <c:pt idx="4">
                  <c:v>191</c:v>
                </c:pt>
                <c:pt idx="5">
                  <c:v>173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197</c:v>
                </c:pt>
                <c:pt idx="1">
                  <c:v>192</c:v>
                </c:pt>
                <c:pt idx="2">
                  <c:v>188</c:v>
                </c:pt>
                <c:pt idx="3">
                  <c:v>182</c:v>
                </c:pt>
                <c:pt idx="4">
                  <c:v>187</c:v>
                </c:pt>
                <c:pt idx="5">
                  <c:v>190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198</c:v>
                </c:pt>
                <c:pt idx="1">
                  <c:v>153</c:v>
                </c:pt>
                <c:pt idx="2">
                  <c:v>191</c:v>
                </c:pt>
                <c:pt idx="3">
                  <c:v>135</c:v>
                </c:pt>
                <c:pt idx="4">
                  <c:v>204</c:v>
                </c:pt>
                <c:pt idx="5">
                  <c:v>189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Čepelák 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257</c:v>
                </c:pt>
                <c:pt idx="1">
                  <c:v>265</c:v>
                </c:pt>
                <c:pt idx="2">
                  <c:v>194</c:v>
                </c:pt>
                <c:pt idx="3">
                  <c:v>276</c:v>
                </c:pt>
                <c:pt idx="4">
                  <c:v>225</c:v>
                </c:pt>
                <c:pt idx="5">
                  <c:v>211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172</c:v>
                </c:pt>
                <c:pt idx="1">
                  <c:v>189</c:v>
                </c:pt>
                <c:pt idx="2">
                  <c:v>150</c:v>
                </c:pt>
                <c:pt idx="3">
                  <c:v>182</c:v>
                </c:pt>
                <c:pt idx="4">
                  <c:v>154</c:v>
                </c:pt>
                <c:pt idx="5">
                  <c:v>149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148</c:v>
                </c:pt>
                <c:pt idx="1">
                  <c:v>160</c:v>
                </c:pt>
                <c:pt idx="2">
                  <c:v>168</c:v>
                </c:pt>
                <c:pt idx="3">
                  <c:v>152</c:v>
                </c:pt>
                <c:pt idx="4">
                  <c:v>144</c:v>
                </c:pt>
                <c:pt idx="5">
                  <c:v>198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160</c:v>
                </c:pt>
                <c:pt idx="1">
                  <c:v>156</c:v>
                </c:pt>
                <c:pt idx="2">
                  <c:v>187</c:v>
                </c:pt>
                <c:pt idx="3">
                  <c:v>135</c:v>
                </c:pt>
                <c:pt idx="4">
                  <c:v>146</c:v>
                </c:pt>
                <c:pt idx="5">
                  <c:v>152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  <c:pt idx="0">
                  <c:v>124</c:v>
                </c:pt>
                <c:pt idx="1">
                  <c:v>157</c:v>
                </c:pt>
                <c:pt idx="2">
                  <c:v>176</c:v>
                </c:pt>
                <c:pt idx="3">
                  <c:v>162</c:v>
                </c:pt>
                <c:pt idx="4">
                  <c:v>197</c:v>
                </c:pt>
                <c:pt idx="5">
                  <c:v>177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167</c:v>
                </c:pt>
                <c:pt idx="1">
                  <c:v>150</c:v>
                </c:pt>
                <c:pt idx="2">
                  <c:v>156</c:v>
                </c:pt>
                <c:pt idx="3">
                  <c:v>202</c:v>
                </c:pt>
                <c:pt idx="4">
                  <c:v>150</c:v>
                </c:pt>
                <c:pt idx="5">
                  <c:v>157</c:v>
                </c:pt>
              </c:numCache>
            </c:numRef>
          </c:val>
          <c:smooth val="0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  <c:max val="280"/>
          <c:min val="1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171450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"/>
  <sheetViews>
    <sheetView showRowColHeaders="0" tabSelected="1" zoomScale="160" zoomScaleNormal="160" zoomScalePageLayoutView="0" workbookViewId="0" topLeftCell="A1">
      <selection activeCell="N6" sqref="N6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7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  <col min="20" max="20" width="2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20"/>
      <c r="Q3" s="47"/>
      <c r="R3" s="48"/>
      <c r="S3" s="49"/>
    </row>
    <row r="4" spans="2:20" ht="12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0"/>
      <c r="N4" s="60"/>
      <c r="O4" s="61"/>
      <c r="P4" s="61"/>
      <c r="Q4" s="60"/>
      <c r="R4" s="61"/>
      <c r="S4" s="61"/>
      <c r="T4" s="61"/>
    </row>
    <row r="5" spans="2:20" ht="12.7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60"/>
      <c r="N5" s="60"/>
      <c r="O5" s="61"/>
      <c r="P5" s="61"/>
      <c r="Q5" s="60"/>
      <c r="R5" s="62"/>
      <c r="S5" s="62"/>
      <c r="T5" s="62"/>
    </row>
    <row r="6" spans="2:20" ht="12.7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0"/>
      <c r="N6" s="60"/>
      <c r="O6" s="61"/>
      <c r="P6" s="61"/>
      <c r="Q6" s="60"/>
      <c r="R6" s="62"/>
      <c r="S6" s="62"/>
      <c r="T6" s="62"/>
    </row>
    <row r="7" spans="2:20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63"/>
      <c r="N7" s="63"/>
      <c r="O7" s="63"/>
      <c r="P7" s="63"/>
      <c r="Q7" s="63"/>
      <c r="R7" s="63"/>
      <c r="S7" s="63"/>
      <c r="T7" s="63"/>
    </row>
    <row r="8" spans="2:19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20"/>
      <c r="Q8" s="50"/>
      <c r="R8" s="51"/>
      <c r="S8" s="52"/>
    </row>
    <row r="9" spans="2:19" ht="24.75" customHeight="1">
      <c r="B9" s="44" t="s">
        <v>25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2"/>
      <c r="P9" s="21"/>
      <c r="Q9" s="53"/>
      <c r="R9" s="54"/>
      <c r="S9" s="55"/>
    </row>
    <row r="10" spans="2:19" s="1" customFormat="1" ht="30.75">
      <c r="B10" s="15" t="s">
        <v>0</v>
      </c>
      <c r="C10" s="15" t="s">
        <v>1</v>
      </c>
      <c r="D10" s="7" t="s">
        <v>14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7" t="s">
        <v>11</v>
      </c>
      <c r="O10" s="37" t="s">
        <v>15</v>
      </c>
      <c r="P10" s="38" t="s">
        <v>16</v>
      </c>
      <c r="Q10" s="36" t="s">
        <v>17</v>
      </c>
      <c r="R10" s="32" t="s">
        <v>0</v>
      </c>
      <c r="S10" s="31" t="s">
        <v>18</v>
      </c>
    </row>
    <row r="11" spans="2:19" ht="12.75">
      <c r="B11" s="5">
        <f>IF(G11&lt;&gt;"-",RANK(G11,$G$11:$G$22),"x")</f>
        <v>1</v>
      </c>
      <c r="C11" s="46" t="s">
        <v>22</v>
      </c>
      <c r="D11" s="26"/>
      <c r="E11" s="59">
        <v>134.51</v>
      </c>
      <c r="F11" s="28">
        <f>IF(H11&lt;&gt;0,AVERAGE(H11:M11),"-")</f>
        <v>163.33333333333334</v>
      </c>
      <c r="G11" s="29">
        <f>IF(F11&lt;&gt;"-",+F11-E11,"-")</f>
        <v>28.823333333333352</v>
      </c>
      <c r="H11" s="58">
        <v>179</v>
      </c>
      <c r="I11" s="58">
        <v>164</v>
      </c>
      <c r="J11" s="58">
        <v>162</v>
      </c>
      <c r="K11" s="58">
        <v>158</v>
      </c>
      <c r="L11" s="58">
        <v>137</v>
      </c>
      <c r="M11" s="58">
        <v>180</v>
      </c>
      <c r="N11" s="30">
        <f aca="true" t="shared" si="0" ref="N11:N22">IF(H11&gt;0,MAX(H11:M11),"")</f>
        <v>180</v>
      </c>
      <c r="O11" s="30">
        <f aca="true" t="shared" si="1" ref="O11:O22">IF(H11&gt;0,MIN(H11:M11),"")</f>
        <v>137</v>
      </c>
      <c r="P11" s="39">
        <f aca="true" t="shared" si="2" ref="P11:P22">IF(H11&gt;0,N11-O11,"")</f>
        <v>43</v>
      </c>
      <c r="Q11" s="40">
        <f aca="true" t="shared" si="3" ref="Q11:Q22">SUM(H11:M11)</f>
        <v>980</v>
      </c>
      <c r="R11" s="35">
        <f aca="true" t="shared" si="4" ref="R11:R22">RANK(Q11,$Q$11:$Q$22)</f>
        <v>9</v>
      </c>
      <c r="S11" s="34">
        <f aca="true" t="shared" si="5" ref="S11:S22">ABS($Q$25-Q11)</f>
        <v>448</v>
      </c>
    </row>
    <row r="12" spans="2:19" ht="12.75">
      <c r="B12" s="5">
        <f>IF(G12&lt;&gt;"-",RANK(G12,$G$11:$G$22),"x")</f>
        <v>2</v>
      </c>
      <c r="C12" s="46" t="s">
        <v>27</v>
      </c>
      <c r="D12" s="26"/>
      <c r="E12" s="59">
        <v>125.56</v>
      </c>
      <c r="F12" s="28">
        <f>IF(H12&lt;&gt;0,AVERAGE(H12:M12),"-")</f>
        <v>154.33333333333334</v>
      </c>
      <c r="G12" s="29">
        <f>IF(F12&lt;&gt;"-",+F12-E12,"-")</f>
        <v>28.77333333333334</v>
      </c>
      <c r="H12" s="58">
        <v>147</v>
      </c>
      <c r="I12" s="58">
        <v>142</v>
      </c>
      <c r="J12" s="58">
        <v>172</v>
      </c>
      <c r="K12" s="58">
        <v>131</v>
      </c>
      <c r="L12" s="58">
        <v>155</v>
      </c>
      <c r="M12" s="58">
        <v>179</v>
      </c>
      <c r="N12" s="30">
        <f t="shared" si="0"/>
        <v>179</v>
      </c>
      <c r="O12" s="30">
        <f t="shared" si="1"/>
        <v>131</v>
      </c>
      <c r="P12" s="39">
        <f t="shared" si="2"/>
        <v>48</v>
      </c>
      <c r="Q12" s="40">
        <f t="shared" si="3"/>
        <v>926</v>
      </c>
      <c r="R12" s="35">
        <f t="shared" si="4"/>
        <v>12</v>
      </c>
      <c r="S12" s="34">
        <f t="shared" si="5"/>
        <v>502</v>
      </c>
    </row>
    <row r="13" spans="2:19" ht="12.75">
      <c r="B13" s="5">
        <f>IF(G13&lt;&gt;"-",RANK(G13,$G$11:$G$22),"x")</f>
        <v>3</v>
      </c>
      <c r="C13" s="46" t="s">
        <v>26</v>
      </c>
      <c r="D13" s="26"/>
      <c r="E13" s="59">
        <v>145.73</v>
      </c>
      <c r="F13" s="28">
        <f>IF(H13&lt;&gt;0,AVERAGE(H13:M13),"-")</f>
        <v>172.66666666666666</v>
      </c>
      <c r="G13" s="29">
        <f>IF(F13&lt;&gt;"-",+F13-E13,"-")</f>
        <v>26.936666666666667</v>
      </c>
      <c r="H13" s="58">
        <v>137</v>
      </c>
      <c r="I13" s="58">
        <v>144</v>
      </c>
      <c r="J13" s="58">
        <v>210</v>
      </c>
      <c r="K13" s="58">
        <v>190</v>
      </c>
      <c r="L13" s="58">
        <v>162</v>
      </c>
      <c r="M13" s="58">
        <v>193</v>
      </c>
      <c r="N13" s="30">
        <f t="shared" si="0"/>
        <v>210</v>
      </c>
      <c r="O13" s="30">
        <f t="shared" si="1"/>
        <v>137</v>
      </c>
      <c r="P13" s="39">
        <f t="shared" si="2"/>
        <v>73</v>
      </c>
      <c r="Q13" s="40">
        <f t="shared" si="3"/>
        <v>1036</v>
      </c>
      <c r="R13" s="35">
        <f t="shared" si="4"/>
        <v>4</v>
      </c>
      <c r="S13" s="34">
        <f t="shared" si="5"/>
        <v>392</v>
      </c>
    </row>
    <row r="14" spans="2:19" ht="12.75">
      <c r="B14" s="5">
        <f>IF(G14&lt;&gt;"-",RANK(G14,$G$11:$G$22),"x")</f>
        <v>4</v>
      </c>
      <c r="C14" s="41" t="s">
        <v>30</v>
      </c>
      <c r="D14" s="26"/>
      <c r="E14" s="27">
        <v>152</v>
      </c>
      <c r="F14" s="28">
        <f>IF(H14&lt;&gt;0,AVERAGE(H14:M14),"-")</f>
        <v>171.5</v>
      </c>
      <c r="G14" s="29">
        <f>IF(F14&lt;&gt;"-",+F14-E14,"-")</f>
        <v>19.5</v>
      </c>
      <c r="H14" s="33">
        <v>203</v>
      </c>
      <c r="I14" s="33">
        <v>143</v>
      </c>
      <c r="J14" s="33">
        <v>142</v>
      </c>
      <c r="K14" s="33">
        <v>177</v>
      </c>
      <c r="L14" s="33">
        <v>191</v>
      </c>
      <c r="M14" s="33">
        <v>173</v>
      </c>
      <c r="N14" s="30">
        <f t="shared" si="0"/>
        <v>203</v>
      </c>
      <c r="O14" s="30">
        <f t="shared" si="1"/>
        <v>142</v>
      </c>
      <c r="P14" s="39">
        <f t="shared" si="2"/>
        <v>61</v>
      </c>
      <c r="Q14" s="40">
        <f t="shared" si="3"/>
        <v>1029</v>
      </c>
      <c r="R14" s="35">
        <f t="shared" si="4"/>
        <v>5</v>
      </c>
      <c r="S14" s="34">
        <f t="shared" si="5"/>
        <v>399</v>
      </c>
    </row>
    <row r="15" spans="2:19" ht="12.75">
      <c r="B15" s="5">
        <f>IF(G15&lt;&gt;"-",RANK(G15,$G$11:$G$22),"x")</f>
        <v>5</v>
      </c>
      <c r="C15" s="46" t="s">
        <v>21</v>
      </c>
      <c r="D15" s="26"/>
      <c r="E15" s="59">
        <v>171.04</v>
      </c>
      <c r="F15" s="28">
        <f>IF(H15&lt;&gt;0,AVERAGE(H15:M15),"-")</f>
        <v>189.33333333333334</v>
      </c>
      <c r="G15" s="29">
        <f>IF(F15&lt;&gt;"-",+F15-E15,"-")</f>
        <v>18.29333333333335</v>
      </c>
      <c r="H15" s="58">
        <v>197</v>
      </c>
      <c r="I15" s="58">
        <v>192</v>
      </c>
      <c r="J15" s="58">
        <v>188</v>
      </c>
      <c r="K15" s="58">
        <v>182</v>
      </c>
      <c r="L15" s="58">
        <v>187</v>
      </c>
      <c r="M15" s="58">
        <v>190</v>
      </c>
      <c r="N15" s="30">
        <f t="shared" si="0"/>
        <v>197</v>
      </c>
      <c r="O15" s="30">
        <f t="shared" si="1"/>
        <v>182</v>
      </c>
      <c r="P15" s="39">
        <f t="shared" si="2"/>
        <v>15</v>
      </c>
      <c r="Q15" s="40">
        <f t="shared" si="3"/>
        <v>1136</v>
      </c>
      <c r="R15" s="35">
        <f t="shared" si="4"/>
        <v>2</v>
      </c>
      <c r="S15" s="34">
        <f t="shared" si="5"/>
        <v>292</v>
      </c>
    </row>
    <row r="16" spans="2:19" ht="12.75">
      <c r="B16" s="5">
        <f>IF(G16&lt;&gt;"-",RANK(G16,$G$11:$G$22),"x")</f>
        <v>6</v>
      </c>
      <c r="C16" s="46" t="s">
        <v>23</v>
      </c>
      <c r="D16" s="26"/>
      <c r="E16" s="59">
        <v>160.92</v>
      </c>
      <c r="F16" s="28">
        <f>IF(H16&lt;&gt;0,AVERAGE(H16:M16),"-")</f>
        <v>178.33333333333334</v>
      </c>
      <c r="G16" s="29">
        <f>IF(F16&lt;&gt;"-",+F16-E16,"-")</f>
        <v>17.413333333333355</v>
      </c>
      <c r="H16" s="58">
        <v>198</v>
      </c>
      <c r="I16" s="58">
        <v>153</v>
      </c>
      <c r="J16" s="58">
        <v>191</v>
      </c>
      <c r="K16" s="58">
        <v>135</v>
      </c>
      <c r="L16" s="58">
        <v>204</v>
      </c>
      <c r="M16" s="58">
        <v>189</v>
      </c>
      <c r="N16" s="30">
        <f t="shared" si="0"/>
        <v>204</v>
      </c>
      <c r="O16" s="30">
        <f t="shared" si="1"/>
        <v>135</v>
      </c>
      <c r="P16" s="39">
        <f t="shared" si="2"/>
        <v>69</v>
      </c>
      <c r="Q16" s="40">
        <f t="shared" si="3"/>
        <v>1070</v>
      </c>
      <c r="R16" s="35">
        <f t="shared" si="4"/>
        <v>3</v>
      </c>
      <c r="S16" s="34">
        <f t="shared" si="5"/>
        <v>358</v>
      </c>
    </row>
    <row r="17" spans="2:19" ht="12.75">
      <c r="B17" s="5">
        <f>IF(G17&lt;&gt;"-",RANK(G17,$G$11:$G$22),"x")</f>
        <v>7</v>
      </c>
      <c r="C17" s="46" t="s">
        <v>31</v>
      </c>
      <c r="D17" s="26"/>
      <c r="E17" s="59">
        <v>225.41</v>
      </c>
      <c r="F17" s="28">
        <f>IF(H17&lt;&gt;0,AVERAGE(H17:M17),"-")</f>
        <v>238</v>
      </c>
      <c r="G17" s="29">
        <f>IF(F17&lt;&gt;"-",+F17-E17,"-")</f>
        <v>12.590000000000003</v>
      </c>
      <c r="H17" s="58">
        <v>257</v>
      </c>
      <c r="I17" s="58">
        <v>265</v>
      </c>
      <c r="J17" s="58">
        <v>194</v>
      </c>
      <c r="K17" s="58">
        <v>276</v>
      </c>
      <c r="L17" s="58">
        <v>225</v>
      </c>
      <c r="M17" s="58">
        <v>211</v>
      </c>
      <c r="N17" s="30">
        <f t="shared" si="0"/>
        <v>276</v>
      </c>
      <c r="O17" s="30">
        <f t="shared" si="1"/>
        <v>194</v>
      </c>
      <c r="P17" s="39">
        <f t="shared" si="2"/>
        <v>82</v>
      </c>
      <c r="Q17" s="40">
        <f t="shared" si="3"/>
        <v>1428</v>
      </c>
      <c r="R17" s="35">
        <f t="shared" si="4"/>
        <v>1</v>
      </c>
      <c r="S17" s="34">
        <f t="shared" si="5"/>
        <v>0</v>
      </c>
    </row>
    <row r="18" spans="2:19" ht="12.75">
      <c r="B18" s="5">
        <f>IF(G18&lt;&gt;"-",RANK(G18,$G$11:$G$22),"x")</f>
        <v>8</v>
      </c>
      <c r="C18" s="41" t="s">
        <v>28</v>
      </c>
      <c r="D18" s="26"/>
      <c r="E18" s="43">
        <v>161</v>
      </c>
      <c r="F18" s="28">
        <f>IF(H18&lt;&gt;0,AVERAGE(H18:M18),"-")</f>
        <v>166</v>
      </c>
      <c r="G18" s="29">
        <f>IF(F18&lt;&gt;"-",+F18-E18,"-")</f>
        <v>5</v>
      </c>
      <c r="H18" s="33">
        <v>172</v>
      </c>
      <c r="I18" s="33">
        <v>189</v>
      </c>
      <c r="J18" s="33">
        <v>150</v>
      </c>
      <c r="K18" s="33">
        <v>182</v>
      </c>
      <c r="L18" s="33">
        <v>154</v>
      </c>
      <c r="M18" s="33">
        <v>149</v>
      </c>
      <c r="N18" s="30">
        <f t="shared" si="0"/>
        <v>189</v>
      </c>
      <c r="O18" s="30">
        <f t="shared" si="1"/>
        <v>149</v>
      </c>
      <c r="P18" s="39">
        <f t="shared" si="2"/>
        <v>40</v>
      </c>
      <c r="Q18" s="40">
        <f t="shared" si="3"/>
        <v>996</v>
      </c>
      <c r="R18" s="35">
        <f t="shared" si="4"/>
        <v>6</v>
      </c>
      <c r="S18" s="34">
        <f t="shared" si="5"/>
        <v>432</v>
      </c>
    </row>
    <row r="19" spans="2:19" ht="12.75">
      <c r="B19" s="5">
        <f>IF(G19&lt;&gt;"-",RANK(G19,$G$11:$G$22),"x")</f>
        <v>9</v>
      </c>
      <c r="C19" s="41" t="s">
        <v>19</v>
      </c>
      <c r="D19" s="26"/>
      <c r="E19" s="27">
        <v>163.35</v>
      </c>
      <c r="F19" s="28">
        <f>IF(H19&lt;&gt;0,AVERAGE(H19:M19),"-")</f>
        <v>161.66666666666666</v>
      </c>
      <c r="G19" s="29">
        <f>IF(F19&lt;&gt;"-",+F19-E19,"-")</f>
        <v>-1.6833333333333371</v>
      </c>
      <c r="H19" s="33">
        <v>148</v>
      </c>
      <c r="I19" s="33">
        <v>160</v>
      </c>
      <c r="J19" s="33">
        <v>168</v>
      </c>
      <c r="K19" s="33">
        <v>152</v>
      </c>
      <c r="L19" s="33">
        <v>144</v>
      </c>
      <c r="M19" s="33">
        <v>198</v>
      </c>
      <c r="N19" s="30">
        <f t="shared" si="0"/>
        <v>198</v>
      </c>
      <c r="O19" s="30">
        <f t="shared" si="1"/>
        <v>144</v>
      </c>
      <c r="P19" s="39">
        <f t="shared" si="2"/>
        <v>54</v>
      </c>
      <c r="Q19" s="40">
        <f t="shared" si="3"/>
        <v>970</v>
      </c>
      <c r="R19" s="35">
        <f t="shared" si="4"/>
        <v>10</v>
      </c>
      <c r="S19" s="34">
        <f t="shared" si="5"/>
        <v>458</v>
      </c>
    </row>
    <row r="20" spans="2:19" ht="12.75">
      <c r="B20" s="5">
        <f>IF(G20&lt;&gt;"-",RANK(G20,$G$11:$G$22),"x")</f>
        <v>10</v>
      </c>
      <c r="C20" s="41" t="s">
        <v>29</v>
      </c>
      <c r="D20" s="26"/>
      <c r="E20" s="27">
        <v>158</v>
      </c>
      <c r="F20" s="28">
        <f>IF(H20&lt;&gt;0,AVERAGE(H20:M20),"-")</f>
        <v>156</v>
      </c>
      <c r="G20" s="29">
        <f>IF(F20&lt;&gt;"-",+F20-E20,"-")</f>
        <v>-2</v>
      </c>
      <c r="H20" s="33">
        <v>160</v>
      </c>
      <c r="I20" s="33">
        <v>156</v>
      </c>
      <c r="J20" s="33">
        <v>187</v>
      </c>
      <c r="K20" s="33">
        <v>135</v>
      </c>
      <c r="L20" s="33">
        <v>146</v>
      </c>
      <c r="M20" s="33">
        <v>152</v>
      </c>
      <c r="N20" s="30">
        <f t="shared" si="0"/>
        <v>187</v>
      </c>
      <c r="O20" s="30">
        <f t="shared" si="1"/>
        <v>135</v>
      </c>
      <c r="P20" s="39">
        <f t="shared" si="2"/>
        <v>52</v>
      </c>
      <c r="Q20" s="40">
        <f t="shared" si="3"/>
        <v>936</v>
      </c>
      <c r="R20" s="35">
        <f t="shared" si="4"/>
        <v>11</v>
      </c>
      <c r="S20" s="34">
        <f t="shared" si="5"/>
        <v>492</v>
      </c>
    </row>
    <row r="21" spans="2:19" ht="12.75">
      <c r="B21" s="5">
        <f>IF(G21&lt;&gt;"-",RANK(G21,$G$11:$G$22),"x")</f>
        <v>11</v>
      </c>
      <c r="C21" s="41" t="s">
        <v>20</v>
      </c>
      <c r="D21" s="26"/>
      <c r="E21" s="27">
        <v>171.5</v>
      </c>
      <c r="F21" s="28">
        <f>IF(H21&lt;&gt;0,AVERAGE(H21:M21),"-")</f>
        <v>165.5</v>
      </c>
      <c r="G21" s="29">
        <f>IF(F21&lt;&gt;"-",+F21-E21,"-")</f>
        <v>-6</v>
      </c>
      <c r="H21" s="33">
        <v>124</v>
      </c>
      <c r="I21" s="33">
        <v>157</v>
      </c>
      <c r="J21" s="33">
        <v>176</v>
      </c>
      <c r="K21" s="33">
        <v>162</v>
      </c>
      <c r="L21" s="33">
        <v>197</v>
      </c>
      <c r="M21" s="33">
        <v>177</v>
      </c>
      <c r="N21" s="30">
        <f t="shared" si="0"/>
        <v>197</v>
      </c>
      <c r="O21" s="30">
        <f t="shared" si="1"/>
        <v>124</v>
      </c>
      <c r="P21" s="39">
        <f t="shared" si="2"/>
        <v>73</v>
      </c>
      <c r="Q21" s="40">
        <f t="shared" si="3"/>
        <v>993</v>
      </c>
      <c r="R21" s="35">
        <f t="shared" si="4"/>
        <v>7</v>
      </c>
      <c r="S21" s="34">
        <f t="shared" si="5"/>
        <v>435</v>
      </c>
    </row>
    <row r="22" spans="2:19" ht="12.75">
      <c r="B22" s="5">
        <f>IF(G22&lt;&gt;"-",RANK(G22,$G$11:$G$22),"x")</f>
        <v>12</v>
      </c>
      <c r="C22" s="42" t="s">
        <v>24</v>
      </c>
      <c r="D22" s="26"/>
      <c r="E22" s="27">
        <v>171</v>
      </c>
      <c r="F22" s="28">
        <f>IF(H22&lt;&gt;0,AVERAGE(H22:M22),"-")</f>
        <v>163.66666666666666</v>
      </c>
      <c r="G22" s="29">
        <f>IF(F22&lt;&gt;"-",+F22-E22,"-")</f>
        <v>-7.333333333333343</v>
      </c>
      <c r="H22" s="33">
        <v>167</v>
      </c>
      <c r="I22" s="33">
        <v>150</v>
      </c>
      <c r="J22" s="33">
        <v>156</v>
      </c>
      <c r="K22" s="33">
        <v>202</v>
      </c>
      <c r="L22" s="33">
        <v>150</v>
      </c>
      <c r="M22" s="33">
        <v>157</v>
      </c>
      <c r="N22" s="30">
        <f t="shared" si="0"/>
        <v>202</v>
      </c>
      <c r="O22" s="30">
        <f t="shared" si="1"/>
        <v>150</v>
      </c>
      <c r="P22" s="39">
        <f t="shared" si="2"/>
        <v>52</v>
      </c>
      <c r="Q22" s="40">
        <f t="shared" si="3"/>
        <v>982</v>
      </c>
      <c r="R22" s="35">
        <f t="shared" si="4"/>
        <v>8</v>
      </c>
      <c r="S22" s="34">
        <f t="shared" si="5"/>
        <v>446</v>
      </c>
    </row>
    <row r="23" spans="2:16" ht="13.5" thickBot="1">
      <c r="B23" s="6"/>
      <c r="C23" s="10">
        <f>IF(H11&gt;0,AVERAGE(H11:M22),"-")</f>
        <v>173.36111111111111</v>
      </c>
      <c r="D23" s="9" t="s">
        <v>13</v>
      </c>
      <c r="E23" s="11"/>
      <c r="F23" s="12"/>
      <c r="G23" s="13" t="s">
        <v>12</v>
      </c>
      <c r="H23" s="14">
        <f aca="true" t="shared" si="6" ref="H23:M23">IF(SUM(H11:H22)&gt;0,AVERAGE(H11:H22),"-")</f>
        <v>174.08333333333334</v>
      </c>
      <c r="I23" s="14">
        <f t="shared" si="6"/>
        <v>167.91666666666666</v>
      </c>
      <c r="J23" s="14">
        <f t="shared" si="6"/>
        <v>174.66666666666666</v>
      </c>
      <c r="K23" s="14">
        <f t="shared" si="6"/>
        <v>173.5</v>
      </c>
      <c r="L23" s="14">
        <f t="shared" si="6"/>
        <v>171</v>
      </c>
      <c r="M23" s="14">
        <f t="shared" si="6"/>
        <v>179</v>
      </c>
      <c r="N23" s="23">
        <f>MAX(N11:N22)</f>
        <v>276</v>
      </c>
      <c r="O23" s="23">
        <f>MIN(O11:O22)</f>
        <v>124</v>
      </c>
      <c r="P23" s="23">
        <f>MIN(P11:P22)</f>
        <v>15</v>
      </c>
    </row>
    <row r="24" spans="8:13" ht="12.75">
      <c r="H24" s="14">
        <f aca="true" t="shared" si="7" ref="H24:M24">MIN(H11:H22)</f>
        <v>124</v>
      </c>
      <c r="I24" s="14">
        <f t="shared" si="7"/>
        <v>142</v>
      </c>
      <c r="J24" s="14">
        <f t="shared" si="7"/>
        <v>142</v>
      </c>
      <c r="K24" s="14">
        <f t="shared" si="7"/>
        <v>131</v>
      </c>
      <c r="L24" s="14">
        <f t="shared" si="7"/>
        <v>137</v>
      </c>
      <c r="M24" s="14">
        <f t="shared" si="7"/>
        <v>149</v>
      </c>
    </row>
    <row r="25" spans="8:17" ht="12.75">
      <c r="H25" s="14">
        <f aca="true" t="shared" si="8" ref="H25:M25">MAX(H11:H22)</f>
        <v>257</v>
      </c>
      <c r="I25" s="14">
        <f t="shared" si="8"/>
        <v>265</v>
      </c>
      <c r="J25" s="14">
        <f t="shared" si="8"/>
        <v>210</v>
      </c>
      <c r="K25" s="14">
        <f t="shared" si="8"/>
        <v>276</v>
      </c>
      <c r="L25" s="14">
        <f t="shared" si="8"/>
        <v>225</v>
      </c>
      <c r="M25" s="14">
        <f t="shared" si="8"/>
        <v>211</v>
      </c>
      <c r="Q25" s="25">
        <f>MAX(Q11:Q22)</f>
        <v>1428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8">
    <mergeCell ref="R5:T5"/>
    <mergeCell ref="R6:T6"/>
    <mergeCell ref="R4:T4"/>
    <mergeCell ref="M7:T7"/>
    <mergeCell ref="B9:N9"/>
    <mergeCell ref="O4:P4"/>
    <mergeCell ref="O5:P5"/>
    <mergeCell ref="O6:P6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conditionalFormatting sqref="Q11:Q22">
    <cfRule type="cellIs" priority="32" dxfId="31" operator="equal" stopIfTrue="1">
      <formula>$Q$25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2015-01-26T19:04:02Z</dcterms:modified>
  <cp:category/>
  <cp:version/>
  <cp:contentType/>
  <cp:contentStatus/>
</cp:coreProperties>
</file>