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ESKO bowling" sheetId="1" r:id="rId1"/>
    <sheet name="hory" sheetId="2" r:id="rId2"/>
  </sheets>
  <definedNames>
    <definedName name="hraci">'ESKO bowling'!$B$10:$P$22</definedName>
    <definedName name="seradit">'ESKO bowling'!$B$10:$N$22</definedName>
  </definedNames>
  <calcPr fullCalcOnLoad="1"/>
</workbook>
</file>

<file path=xl/sharedStrings.xml><?xml version="1.0" encoding="utf-8"?>
<sst xmlns="http://schemas.openxmlformats.org/spreadsheetml/2006/main" count="49" uniqueCount="39">
  <si>
    <t>pořadí</t>
  </si>
  <si>
    <t>jméno</t>
  </si>
  <si>
    <t>1.hra</t>
  </si>
  <si>
    <t>rozdíl</t>
  </si>
  <si>
    <t>průměr danej</t>
  </si>
  <si>
    <t>průměr hranej</t>
  </si>
  <si>
    <t>2.hra</t>
  </si>
  <si>
    <t>3.hra</t>
  </si>
  <si>
    <t>4.hra</t>
  </si>
  <si>
    <t>5.hra</t>
  </si>
  <si>
    <t>6.hra</t>
  </si>
  <si>
    <t>MAX</t>
  </si>
  <si>
    <t>průměr hry :</t>
  </si>
  <si>
    <t>průměr turnaje</t>
  </si>
  <si>
    <t>dr</t>
  </si>
  <si>
    <t>MIN</t>
  </si>
  <si>
    <t>±</t>
  </si>
  <si>
    <r>
      <t xml:space="preserve">kuž
</t>
    </r>
    <r>
      <rPr>
        <b/>
        <sz val="6"/>
        <rFont val="Arial"/>
        <family val="2"/>
      </rPr>
      <t>elky</t>
    </r>
  </si>
  <si>
    <r>
      <t xml:space="preserve">oko
</t>
    </r>
    <r>
      <rPr>
        <b/>
        <sz val="6"/>
        <rFont val="Arial"/>
        <family val="2"/>
      </rPr>
      <t>lik</t>
    </r>
  </si>
  <si>
    <t>Mrviš</t>
  </si>
  <si>
    <t>Pobuda</t>
  </si>
  <si>
    <t>Demuth</t>
  </si>
  <si>
    <t>Sidor</t>
  </si>
  <si>
    <t>Jeníček</t>
  </si>
  <si>
    <t>Vosol</t>
  </si>
  <si>
    <t>Korbová</t>
  </si>
  <si>
    <t>23.2.2015  - ESKO MOST BOWLING CUP - soupeřem je tvůj průměr …</t>
  </si>
  <si>
    <t>Hojdarová</t>
  </si>
  <si>
    <t>Rejč</t>
  </si>
  <si>
    <t>Puc</t>
  </si>
  <si>
    <t>a</t>
  </si>
  <si>
    <t>b</t>
  </si>
  <si>
    <t>danej</t>
  </si>
  <si>
    <t>hranej</t>
  </si>
  <si>
    <t>sen</t>
  </si>
  <si>
    <t>jun</t>
  </si>
  <si>
    <t>roz</t>
  </si>
  <si>
    <t>souboj generací</t>
  </si>
  <si>
    <t>kat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</si>
</sst>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00000"/>
    <numFmt numFmtId="171" formatCode="0.0000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6"/>
      <name val="Arial"/>
      <family val="2"/>
    </font>
    <font>
      <sz val="6"/>
      <name val="Arial"/>
      <family val="0"/>
    </font>
    <font>
      <sz val="5"/>
      <name val="Arial"/>
      <family val="0"/>
    </font>
    <font>
      <i/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1" fillId="25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24" borderId="13" xfId="0" applyFont="1" applyFill="1" applyBorder="1" applyAlignment="1" applyProtection="1">
      <alignment horizontal="center" vertical="center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/>
      <protection/>
    </xf>
    <xf numFmtId="2" fontId="9" fillId="0" borderId="14" xfId="0" applyNumberFormat="1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164" fontId="10" fillId="0" borderId="15" xfId="0" applyNumberFormat="1" applyFont="1" applyBorder="1" applyAlignment="1" applyProtection="1">
      <alignment horizontal="center"/>
      <protection/>
    </xf>
    <xf numFmtId="0" fontId="1" fillId="17" borderId="13" xfId="0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 wrapText="1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19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65" fontId="3" fillId="24" borderId="13" xfId="0" applyNumberFormat="1" applyFont="1" applyFill="1" applyBorder="1" applyAlignment="1" applyProtection="1">
      <alignment horizontal="center" vertical="center"/>
      <protection locked="0"/>
    </xf>
    <xf numFmtId="165" fontId="2" fillId="14" borderId="13" xfId="0" applyNumberFormat="1" applyFont="1" applyFill="1" applyBorder="1" applyAlignment="1" applyProtection="1">
      <alignment horizontal="center" vertical="center"/>
      <protection/>
    </xf>
    <xf numFmtId="165" fontId="1" fillId="25" borderId="13" xfId="0" applyNumberFormat="1" applyFont="1" applyFill="1" applyBorder="1" applyAlignment="1" applyProtection="1">
      <alignment horizontal="center" vertical="center"/>
      <protection/>
    </xf>
    <xf numFmtId="0" fontId="3" fillId="26" borderId="13" xfId="0" applyFont="1" applyFill="1" applyBorder="1" applyAlignment="1" applyProtection="1">
      <alignment horizontal="center" vertical="center"/>
      <protection/>
    </xf>
    <xf numFmtId="0" fontId="3" fillId="27" borderId="13" xfId="0" applyFont="1" applyFill="1" applyBorder="1" applyAlignment="1" applyProtection="1">
      <alignment horizontal="center" vertical="center" wrapText="1"/>
      <protection/>
    </xf>
    <xf numFmtId="0" fontId="12" fillId="15" borderId="13" xfId="0" applyFont="1" applyFill="1" applyBorder="1" applyAlignment="1" applyProtection="1">
      <alignment horizontal="center" vertical="center" textRotation="90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13" fillId="8" borderId="13" xfId="0" applyFont="1" applyFill="1" applyBorder="1" applyAlignment="1" applyProtection="1">
      <alignment horizontal="center" vertical="center"/>
      <protection/>
    </xf>
    <xf numFmtId="0" fontId="14" fillId="7" borderId="13" xfId="0" applyFont="1" applyFill="1" applyBorder="1" applyAlignment="1" applyProtection="1">
      <alignment horizontal="center" vertical="center"/>
      <protection/>
    </xf>
    <xf numFmtId="0" fontId="3" fillId="15" borderId="13" xfId="0" applyFont="1" applyFill="1" applyBorder="1" applyAlignment="1" applyProtection="1">
      <alignment horizontal="center" vertical="center" wrapText="1"/>
      <protection/>
    </xf>
    <xf numFmtId="0" fontId="3" fillId="28" borderId="13" xfId="0" applyFont="1" applyFill="1" applyBorder="1" applyAlignment="1" applyProtection="1">
      <alignment horizontal="center" vertical="center"/>
      <protection/>
    </xf>
    <xf numFmtId="0" fontId="12" fillId="28" borderId="13" xfId="0" applyFont="1" applyFill="1" applyBorder="1" applyAlignment="1" applyProtection="1">
      <alignment horizontal="center" vertical="center"/>
      <protection/>
    </xf>
    <xf numFmtId="0" fontId="15" fillId="26" borderId="13" xfId="0" applyFont="1" applyFill="1" applyBorder="1" applyAlignment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/>
      <protection locked="0"/>
    </xf>
    <xf numFmtId="165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13" xfId="0" applyFill="1" applyBorder="1" applyAlignment="1" applyProtection="1">
      <alignment horizontal="center" vertical="center"/>
      <protection locked="0"/>
    </xf>
    <xf numFmtId="165" fontId="3" fillId="4" borderId="13" xfId="0" applyNumberFormat="1" applyFont="1" applyFill="1" applyBorder="1" applyAlignment="1" applyProtection="1">
      <alignment horizontal="center" vertical="center"/>
      <protection locked="0"/>
    </xf>
    <xf numFmtId="14" fontId="7" fillId="24" borderId="20" xfId="0" applyNumberFormat="1" applyFont="1" applyFill="1" applyBorder="1" applyAlignment="1" applyProtection="1">
      <alignment horizontal="center"/>
      <protection locked="0"/>
    </xf>
    <xf numFmtId="14" fontId="7" fillId="24" borderId="18" xfId="0" applyNumberFormat="1" applyFont="1" applyFill="1" applyBorder="1" applyAlignment="1" applyProtection="1">
      <alignment horizontal="center"/>
      <protection locked="0"/>
    </xf>
    <xf numFmtId="164" fontId="3" fillId="26" borderId="13" xfId="0" applyNumberFormat="1" applyFont="1" applyFill="1" applyBorder="1" applyAlignment="1" applyProtection="1">
      <alignment horizontal="center" vertical="center"/>
      <protection locked="0"/>
    </xf>
    <xf numFmtId="164" fontId="3" fillId="26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/>
      <protection locked="0"/>
    </xf>
    <xf numFmtId="164" fontId="3" fillId="17" borderId="13" xfId="0" applyNumberFormat="1" applyFont="1" applyFill="1" applyBorder="1" applyAlignment="1" applyProtection="1">
      <alignment horizontal="center" vertical="center"/>
      <protection locked="0"/>
    </xf>
    <xf numFmtId="164" fontId="3" fillId="17" borderId="13" xfId="0" applyNumberFormat="1" applyFont="1" applyFill="1" applyBorder="1" applyAlignment="1" applyProtection="1">
      <alignment horizontal="center" vertical="center"/>
      <protection locked="0"/>
    </xf>
    <xf numFmtId="0" fontId="3" fillId="17" borderId="21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0" fontId="3" fillId="17" borderId="23" xfId="0" applyFont="1" applyFill="1" applyBorder="1" applyAlignment="1">
      <alignment horizontal="center" vertical="center"/>
    </xf>
    <xf numFmtId="164" fontId="1" fillId="25" borderId="10" xfId="0" applyNumberFormat="1" applyFont="1" applyFill="1" applyBorder="1" applyAlignment="1" applyProtection="1">
      <alignment horizontal="center" vertical="center"/>
      <protection locked="0"/>
    </xf>
    <xf numFmtId="164" fontId="1" fillId="25" borderId="11" xfId="0" applyNumberFormat="1" applyFont="1" applyFill="1" applyBorder="1" applyAlignment="1" applyProtection="1">
      <alignment horizontal="center" vertical="center"/>
      <protection locked="0"/>
    </xf>
    <xf numFmtId="164" fontId="1" fillId="25" borderId="12" xfId="0" applyNumberFormat="1" applyFont="1" applyFill="1" applyBorder="1" applyAlignment="1" applyProtection="1">
      <alignment horizontal="center" vertical="center"/>
      <protection locked="0"/>
    </xf>
    <xf numFmtId="164" fontId="1" fillId="25" borderId="20" xfId="0" applyNumberFormat="1" applyFont="1" applyFill="1" applyBorder="1" applyAlignment="1" applyProtection="1">
      <alignment horizontal="center" vertical="center"/>
      <protection locked="0"/>
    </xf>
    <xf numFmtId="164" fontId="1" fillId="25" borderId="18" xfId="0" applyNumberFormat="1" applyFont="1" applyFill="1" applyBorder="1" applyAlignment="1" applyProtection="1">
      <alignment horizontal="center" vertical="center"/>
      <protection locked="0"/>
    </xf>
    <xf numFmtId="164" fontId="1" fillId="25" borderId="17" xfId="0" applyNumberFormat="1" applyFont="1" applyFill="1" applyBorder="1" applyAlignment="1" applyProtection="1">
      <alignment horizontal="center" vertical="center"/>
      <protection locked="0"/>
    </xf>
    <xf numFmtId="164" fontId="3" fillId="21" borderId="13" xfId="0" applyNumberFormat="1" applyFont="1" applyFill="1" applyBorder="1" applyAlignment="1" applyProtection="1">
      <alignment horizontal="center" vertical="center"/>
      <protection locked="0"/>
    </xf>
    <xf numFmtId="164" fontId="3" fillId="10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2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</font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ill>
        <patternFill patternType="none">
          <bgColor indexed="65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"/>
          <c:w val="0.866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'ESKO bowling'!$C$11</c:f>
              <c:strCache>
                <c:ptCount val="1"/>
                <c:pt idx="0">
                  <c:v>Pobuda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bowling'!$H$11:$M$11</c:f>
              <c:numCache>
                <c:ptCount val="6"/>
                <c:pt idx="0">
                  <c:v>185</c:v>
                </c:pt>
                <c:pt idx="1">
                  <c:v>187</c:v>
                </c:pt>
                <c:pt idx="2">
                  <c:v>191</c:v>
                </c:pt>
                <c:pt idx="3">
                  <c:v>167</c:v>
                </c:pt>
                <c:pt idx="4">
                  <c:v>200</c:v>
                </c:pt>
                <c:pt idx="5">
                  <c:v>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'ESKO bowling'!$C$12</c:f>
              <c:strCache>
                <c:ptCount val="1"/>
                <c:pt idx="0">
                  <c:v>Demuth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bowling'!$H$12:$M$12</c:f>
              <c:numCache>
                <c:ptCount val="6"/>
                <c:pt idx="0">
                  <c:v>183</c:v>
                </c:pt>
                <c:pt idx="1">
                  <c:v>175</c:v>
                </c:pt>
                <c:pt idx="2">
                  <c:v>174</c:v>
                </c:pt>
                <c:pt idx="3">
                  <c:v>202</c:v>
                </c:pt>
                <c:pt idx="4">
                  <c:v>170</c:v>
                </c:pt>
                <c:pt idx="5">
                  <c:v>278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'ESKO bowling'!$C$13</c:f>
              <c:strCache>
                <c:ptCount val="1"/>
                <c:pt idx="0">
                  <c:v>Mrviš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bowling'!$H$13:$M$13</c:f>
              <c:numCache>
                <c:ptCount val="6"/>
                <c:pt idx="0">
                  <c:v>215</c:v>
                </c:pt>
                <c:pt idx="1">
                  <c:v>137</c:v>
                </c:pt>
                <c:pt idx="2">
                  <c:v>165</c:v>
                </c:pt>
                <c:pt idx="3">
                  <c:v>157</c:v>
                </c:pt>
                <c:pt idx="4">
                  <c:v>125</c:v>
                </c:pt>
                <c:pt idx="5">
                  <c:v>169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'ESKO bowling'!$C$14</c:f>
              <c:strCache>
                <c:ptCount val="1"/>
                <c:pt idx="0">
                  <c:v>Rejč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bowling'!$H$14:$M$14</c:f>
              <c:numCache>
                <c:ptCount val="6"/>
                <c:pt idx="0">
                  <c:v>202</c:v>
                </c:pt>
                <c:pt idx="1">
                  <c:v>152</c:v>
                </c:pt>
                <c:pt idx="2">
                  <c:v>165</c:v>
                </c:pt>
                <c:pt idx="3">
                  <c:v>167</c:v>
                </c:pt>
                <c:pt idx="4">
                  <c:v>137</c:v>
                </c:pt>
                <c:pt idx="5">
                  <c:v>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'ESKO bowling'!$C$15</c:f>
              <c:strCache>
                <c:ptCount val="1"/>
                <c:pt idx="0">
                  <c:v>Vosol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bowling'!$H$15:$M$15</c:f>
              <c:numCache>
                <c:ptCount val="6"/>
                <c:pt idx="0">
                  <c:v>174</c:v>
                </c:pt>
                <c:pt idx="1">
                  <c:v>141</c:v>
                </c:pt>
                <c:pt idx="2">
                  <c:v>193</c:v>
                </c:pt>
                <c:pt idx="3">
                  <c:v>190</c:v>
                </c:pt>
                <c:pt idx="4">
                  <c:v>165</c:v>
                </c:pt>
                <c:pt idx="5">
                  <c:v>136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'ESKO bowling'!$C$16</c:f>
              <c:strCache>
                <c:ptCount val="1"/>
                <c:pt idx="0">
                  <c:v>Korbová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bowling'!$H$16:$M$16</c:f>
              <c:numCache>
                <c:ptCount val="6"/>
                <c:pt idx="0">
                  <c:v>145</c:v>
                </c:pt>
                <c:pt idx="1">
                  <c:v>142</c:v>
                </c:pt>
                <c:pt idx="2">
                  <c:v>164</c:v>
                </c:pt>
                <c:pt idx="3">
                  <c:v>129</c:v>
                </c:pt>
                <c:pt idx="4">
                  <c:v>116</c:v>
                </c:pt>
                <c:pt idx="5">
                  <c:v>114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'ESKO bowling'!$C$17</c:f>
              <c:strCache>
                <c:ptCount val="1"/>
                <c:pt idx="0">
                  <c:v>Hojdarová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bowling'!$H$17:$M$17</c:f>
              <c:numCache>
                <c:ptCount val="6"/>
                <c:pt idx="0">
                  <c:v>136</c:v>
                </c:pt>
                <c:pt idx="1">
                  <c:v>157</c:v>
                </c:pt>
                <c:pt idx="2">
                  <c:v>155</c:v>
                </c:pt>
                <c:pt idx="3">
                  <c:v>97</c:v>
                </c:pt>
                <c:pt idx="4">
                  <c:v>159</c:v>
                </c:pt>
                <c:pt idx="5">
                  <c:v>128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'ESKO bowling'!$C$18</c:f>
              <c:strCache>
                <c:ptCount val="1"/>
                <c:pt idx="0">
                  <c:v>Puc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bowling'!$H$18:$M$18</c:f>
              <c:numCache>
                <c:ptCount val="6"/>
                <c:pt idx="0">
                  <c:v>147</c:v>
                </c:pt>
                <c:pt idx="1">
                  <c:v>147</c:v>
                </c:pt>
                <c:pt idx="2">
                  <c:v>137</c:v>
                </c:pt>
                <c:pt idx="3">
                  <c:v>202</c:v>
                </c:pt>
                <c:pt idx="4">
                  <c:v>168</c:v>
                </c:pt>
                <c:pt idx="5">
                  <c:v>124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'ESKO bowling'!$C$19</c:f>
              <c:strCache>
                <c:ptCount val="1"/>
                <c:pt idx="0">
                  <c:v>Sidor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bowling'!$H$19:$M$19</c:f>
              <c:numCache>
                <c:ptCount val="6"/>
                <c:pt idx="0">
                  <c:v>155</c:v>
                </c:pt>
                <c:pt idx="1">
                  <c:v>136</c:v>
                </c:pt>
                <c:pt idx="2">
                  <c:v>109</c:v>
                </c:pt>
                <c:pt idx="3">
                  <c:v>121</c:v>
                </c:pt>
                <c:pt idx="4">
                  <c:v>135</c:v>
                </c:pt>
                <c:pt idx="5">
                  <c:v>106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'ESKO bowling'!$C$20</c:f>
              <c:strCache>
                <c:ptCount val="1"/>
                <c:pt idx="0">
                  <c:v>Jeníček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bowling'!$H$20:$M$20</c:f>
              <c:numCache>
                <c:ptCount val="6"/>
                <c:pt idx="0">
                  <c:v>140</c:v>
                </c:pt>
                <c:pt idx="1">
                  <c:v>121</c:v>
                </c:pt>
                <c:pt idx="2">
                  <c:v>119</c:v>
                </c:pt>
                <c:pt idx="3">
                  <c:v>117</c:v>
                </c:pt>
                <c:pt idx="4">
                  <c:v>118</c:v>
                </c:pt>
                <c:pt idx="5">
                  <c:v>125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'ESKO bowling'!$C$21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bowling'!$H$21:$M$21</c:f>
              <c:numCache>
                <c:ptCount val="6"/>
              </c:numCache>
            </c:numRef>
          </c:val>
          <c:smooth val="0"/>
        </c:ser>
        <c:ser>
          <c:idx val="11"/>
          <c:order val="11"/>
          <c:tx>
            <c:strRef>
              <c:f>'ESKO bowling'!$C$22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'ESKO bowling'!$H$22:$M$22</c:f>
              <c:numCache>
                <c:ptCount val="6"/>
              </c:numCache>
            </c:numRef>
          </c:val>
          <c:smooth val="0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34453"/>
        <c:crosses val="autoZero"/>
        <c:auto val="1"/>
        <c:lblOffset val="100"/>
        <c:tickLblSkip val="1"/>
        <c:noMultiLvlLbl val="0"/>
      </c:catAx>
      <c:valAx>
        <c:axId val="66134453"/>
        <c:scaling>
          <c:orientation val="minMax"/>
          <c:max val="28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75"/>
          <c:y val="0.27"/>
          <c:w val="0.10325"/>
          <c:h val="0.4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28575</xdr:rowOff>
    </xdr:from>
    <xdr:to>
      <xdr:col>11</xdr:col>
      <xdr:colOff>171450</xdr:colOff>
      <xdr:row>8</xdr:row>
      <xdr:rowOff>95250</xdr:rowOff>
    </xdr:to>
    <xdr:pic>
      <xdr:nvPicPr>
        <xdr:cNvPr id="1" name="Picture 1" descr="bg4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4695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5"/>
  <sheetViews>
    <sheetView showRowColHeaders="0" tabSelected="1" zoomScale="150" zoomScaleNormal="150" zoomScalePageLayoutView="0" workbookViewId="0" topLeftCell="A1">
      <selection activeCell="U12" sqref="U12"/>
    </sheetView>
  </sheetViews>
  <sheetFormatPr defaultColWidth="9.140625" defaultRowHeight="12.75"/>
  <cols>
    <col min="1" max="1" width="0.9921875" style="0" customWidth="1"/>
    <col min="2" max="2" width="7.28125" style="0" customWidth="1"/>
    <col min="3" max="3" width="12.57421875" style="0" bestFit="1" customWidth="1"/>
    <col min="4" max="4" width="2.8515625" style="0" customWidth="1"/>
    <col min="5" max="5" width="8.28125" style="0" customWidth="1"/>
    <col min="6" max="6" width="8.421875" style="0" customWidth="1"/>
    <col min="7" max="7" width="7.8515625" style="0" customWidth="1"/>
    <col min="8" max="13" width="5.28125" style="0" customWidth="1"/>
    <col min="14" max="14" width="7.140625" style="0" bestFit="1" customWidth="1"/>
    <col min="15" max="15" width="4.140625" style="0" customWidth="1"/>
    <col min="16" max="16" width="3.140625" style="0" customWidth="1"/>
    <col min="17" max="17" width="4.7109375" style="0" customWidth="1"/>
    <col min="18" max="18" width="2.421875" style="0" customWidth="1"/>
    <col min="19" max="19" width="3.7109375" style="0" customWidth="1"/>
    <col min="20" max="20" width="2.7109375" style="0" customWidth="1"/>
  </cols>
  <sheetData>
    <row r="1" ht="3.75" customHeight="1"/>
    <row r="2" spans="2:16" ht="1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18"/>
      <c r="P2" s="19"/>
    </row>
    <row r="3" spans="2:19" ht="9.7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20"/>
      <c r="Q3" s="44"/>
      <c r="R3" s="45"/>
      <c r="S3" s="46"/>
    </row>
    <row r="4" spans="2:20" ht="12.7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64" t="s">
        <v>38</v>
      </c>
      <c r="N4" s="64" t="s">
        <v>32</v>
      </c>
      <c r="O4" s="65" t="s">
        <v>33</v>
      </c>
      <c r="P4" s="65"/>
      <c r="Q4" s="64" t="s">
        <v>36</v>
      </c>
      <c r="R4" s="65" t="s">
        <v>3</v>
      </c>
      <c r="S4" s="65"/>
      <c r="T4" s="65"/>
    </row>
    <row r="5" spans="2:20" ht="12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9" t="s">
        <v>35</v>
      </c>
      <c r="N5" s="59">
        <v>157.9</v>
      </c>
      <c r="O5" s="60">
        <v>147</v>
      </c>
      <c r="P5" s="60"/>
      <c r="Q5" s="75">
        <v>-10.9</v>
      </c>
      <c r="R5" s="69">
        <v>11.741666666666674</v>
      </c>
      <c r="S5" s="70"/>
      <c r="T5" s="71"/>
    </row>
    <row r="6" spans="2:20" ht="12.7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61" t="s">
        <v>34</v>
      </c>
      <c r="N6" s="61">
        <v>166.2</v>
      </c>
      <c r="O6" s="62">
        <v>167.04166666666666</v>
      </c>
      <c r="P6" s="62"/>
      <c r="Q6" s="76">
        <v>0.8416666666666686</v>
      </c>
      <c r="R6" s="72"/>
      <c r="S6" s="73"/>
      <c r="T6" s="74"/>
    </row>
    <row r="7" spans="2:20" ht="12.75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66" t="s">
        <v>37</v>
      </c>
      <c r="N7" s="67"/>
      <c r="O7" s="67"/>
      <c r="P7" s="67"/>
      <c r="Q7" s="67"/>
      <c r="R7" s="67"/>
      <c r="S7" s="67"/>
      <c r="T7" s="68"/>
    </row>
    <row r="8" spans="2:19" ht="12.75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20"/>
      <c r="Q8" s="47"/>
      <c r="R8" s="48"/>
      <c r="S8" s="49"/>
    </row>
    <row r="9" spans="2:19" ht="24.75" customHeight="1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22"/>
      <c r="P9" s="21"/>
      <c r="Q9" s="50"/>
      <c r="R9" s="51"/>
      <c r="S9" s="52"/>
    </row>
    <row r="10" spans="2:19" s="1" customFormat="1" ht="30.75">
      <c r="B10" s="15" t="s">
        <v>0</v>
      </c>
      <c r="C10" s="15" t="s">
        <v>1</v>
      </c>
      <c r="D10" s="7" t="s">
        <v>14</v>
      </c>
      <c r="E10" s="8" t="s">
        <v>4</v>
      </c>
      <c r="F10" s="16" t="s">
        <v>5</v>
      </c>
      <c r="G10" s="17" t="s">
        <v>3</v>
      </c>
      <c r="H10" s="7" t="s">
        <v>2</v>
      </c>
      <c r="I10" s="7" t="s">
        <v>6</v>
      </c>
      <c r="J10" s="7" t="s">
        <v>7</v>
      </c>
      <c r="K10" s="7" t="s">
        <v>8</v>
      </c>
      <c r="L10" s="7" t="s">
        <v>9</v>
      </c>
      <c r="M10" s="7" t="s">
        <v>10</v>
      </c>
      <c r="N10" s="37" t="s">
        <v>11</v>
      </c>
      <c r="O10" s="37" t="s">
        <v>15</v>
      </c>
      <c r="P10" s="38" t="s">
        <v>16</v>
      </c>
      <c r="Q10" s="36" t="s">
        <v>17</v>
      </c>
      <c r="R10" s="32" t="s">
        <v>0</v>
      </c>
      <c r="S10" s="31" t="s">
        <v>18</v>
      </c>
    </row>
    <row r="11" spans="2:19" ht="12.75">
      <c r="B11" s="5">
        <f>IF(G11&lt;&gt;"-",RANK(G11,$G$11:$G$22),"x")</f>
        <v>1</v>
      </c>
      <c r="C11" s="63" t="s">
        <v>20</v>
      </c>
      <c r="D11" s="26" t="s">
        <v>31</v>
      </c>
      <c r="E11" s="27">
        <v>170.4</v>
      </c>
      <c r="F11" s="28">
        <f>IF(H11&lt;&gt;0,AVERAGE(H11:M11),"-")</f>
        <v>186.16666666666666</v>
      </c>
      <c r="G11" s="29">
        <f>IF(F11&lt;&gt;"-",+F11-E11,"-")</f>
        <v>15.766666666666652</v>
      </c>
      <c r="H11" s="33">
        <v>185</v>
      </c>
      <c r="I11" s="33">
        <v>187</v>
      </c>
      <c r="J11" s="33">
        <v>191</v>
      </c>
      <c r="K11" s="33">
        <v>167</v>
      </c>
      <c r="L11" s="33">
        <v>200</v>
      </c>
      <c r="M11" s="33">
        <v>187</v>
      </c>
      <c r="N11" s="30">
        <f aca="true" t="shared" si="0" ref="N11:N22">IF(H11&gt;0,MAX(H11:M11),"")</f>
        <v>200</v>
      </c>
      <c r="O11" s="30">
        <f aca="true" t="shared" si="1" ref="O11:O22">IF(H11&gt;0,MIN(H11:M11),"")</f>
        <v>167</v>
      </c>
      <c r="P11" s="39">
        <f aca="true" t="shared" si="2" ref="P11:P22">IF(H11&gt;0,N11-O11,"")</f>
        <v>33</v>
      </c>
      <c r="Q11" s="40">
        <f aca="true" t="shared" si="3" ref="Q11:Q22">SUM(H11:M11)</f>
        <v>1117</v>
      </c>
      <c r="R11" s="35">
        <f aca="true" t="shared" si="4" ref="R11:R22">RANK(Q11,$Q$11:$Q$22)</f>
        <v>2</v>
      </c>
      <c r="S11" s="34">
        <f aca="true" t="shared" si="5" ref="S11:S22">ABS($Q$25-Q11)</f>
        <v>65</v>
      </c>
    </row>
    <row r="12" spans="2:19" ht="12.75">
      <c r="B12" s="5">
        <f>IF(G12&lt;&gt;"-",RANK(G12,$G$11:$G$22),"x")</f>
        <v>2</v>
      </c>
      <c r="C12" s="43" t="s">
        <v>21</v>
      </c>
      <c r="D12" s="26" t="s">
        <v>30</v>
      </c>
      <c r="E12" s="56">
        <v>185.6</v>
      </c>
      <c r="F12" s="28">
        <f>IF(H12&lt;&gt;0,AVERAGE(H12:M12),"-")</f>
        <v>197</v>
      </c>
      <c r="G12" s="29">
        <f>IF(F12&lt;&gt;"-",+F12-E12,"-")</f>
        <v>11.400000000000006</v>
      </c>
      <c r="H12" s="33">
        <v>183</v>
      </c>
      <c r="I12" s="33">
        <v>175</v>
      </c>
      <c r="J12" s="33">
        <v>174</v>
      </c>
      <c r="K12" s="33">
        <v>202</v>
      </c>
      <c r="L12" s="33">
        <v>170</v>
      </c>
      <c r="M12" s="33">
        <v>278</v>
      </c>
      <c r="N12" s="30">
        <f t="shared" si="0"/>
        <v>278</v>
      </c>
      <c r="O12" s="30">
        <f t="shared" si="1"/>
        <v>170</v>
      </c>
      <c r="P12" s="39">
        <f t="shared" si="2"/>
        <v>108</v>
      </c>
      <c r="Q12" s="40">
        <f t="shared" si="3"/>
        <v>1182</v>
      </c>
      <c r="R12" s="35">
        <f t="shared" si="4"/>
        <v>1</v>
      </c>
      <c r="S12" s="34">
        <f t="shared" si="5"/>
        <v>0</v>
      </c>
    </row>
    <row r="13" spans="2:19" ht="12.75">
      <c r="B13" s="5">
        <f>IF(G13&lt;&gt;"-",RANK(G13,$G$11:$G$22),"x")</f>
        <v>3</v>
      </c>
      <c r="C13" s="63" t="s">
        <v>19</v>
      </c>
      <c r="D13" s="26" t="s">
        <v>31</v>
      </c>
      <c r="E13" s="27">
        <v>160.2</v>
      </c>
      <c r="F13" s="28">
        <f>IF(H13&lt;&gt;0,AVERAGE(H13:M13),"-")</f>
        <v>161.33333333333334</v>
      </c>
      <c r="G13" s="29">
        <f>IF(F13&lt;&gt;"-",+F13-E13,"-")</f>
        <v>1.1333333333333542</v>
      </c>
      <c r="H13" s="55">
        <v>215</v>
      </c>
      <c r="I13" s="55">
        <v>137</v>
      </c>
      <c r="J13" s="55">
        <v>165</v>
      </c>
      <c r="K13" s="55">
        <v>157</v>
      </c>
      <c r="L13" s="55">
        <v>125</v>
      </c>
      <c r="M13" s="55">
        <v>169</v>
      </c>
      <c r="N13" s="30">
        <f t="shared" si="0"/>
        <v>215</v>
      </c>
      <c r="O13" s="30">
        <f t="shared" si="1"/>
        <v>125</v>
      </c>
      <c r="P13" s="39">
        <f t="shared" si="2"/>
        <v>90</v>
      </c>
      <c r="Q13" s="40">
        <f t="shared" si="3"/>
        <v>968</v>
      </c>
      <c r="R13" s="35">
        <f t="shared" si="4"/>
        <v>4</v>
      </c>
      <c r="S13" s="34">
        <f t="shared" si="5"/>
        <v>214</v>
      </c>
    </row>
    <row r="14" spans="2:19" ht="12.75">
      <c r="B14" s="5">
        <f>IF(G14&lt;&gt;"-",RANK(G14,$G$11:$G$22),"x")</f>
        <v>4</v>
      </c>
      <c r="C14" s="43" t="s">
        <v>28</v>
      </c>
      <c r="D14" s="26" t="s">
        <v>30</v>
      </c>
      <c r="E14" s="56">
        <v>161.8</v>
      </c>
      <c r="F14" s="28">
        <f>IF(H14&lt;&gt;0,AVERAGE(H14:M14),"-")</f>
        <v>161</v>
      </c>
      <c r="G14" s="29">
        <f>IF(F14&lt;&gt;"-",+F14-E14,"-")</f>
        <v>-0.8000000000000114</v>
      </c>
      <c r="H14" s="55">
        <v>202</v>
      </c>
      <c r="I14" s="55">
        <v>152</v>
      </c>
      <c r="J14" s="55">
        <v>165</v>
      </c>
      <c r="K14" s="55">
        <v>167</v>
      </c>
      <c r="L14" s="55">
        <v>137</v>
      </c>
      <c r="M14" s="55">
        <v>143</v>
      </c>
      <c r="N14" s="30">
        <f t="shared" si="0"/>
        <v>202</v>
      </c>
      <c r="O14" s="30">
        <f t="shared" si="1"/>
        <v>137</v>
      </c>
      <c r="P14" s="39">
        <f t="shared" si="2"/>
        <v>65</v>
      </c>
      <c r="Q14" s="40">
        <f t="shared" si="3"/>
        <v>966</v>
      </c>
      <c r="R14" s="35">
        <f t="shared" si="4"/>
        <v>5</v>
      </c>
      <c r="S14" s="34">
        <f t="shared" si="5"/>
        <v>216</v>
      </c>
    </row>
    <row r="15" spans="2:19" ht="12.75">
      <c r="B15" s="5">
        <f>IF(G15&lt;&gt;"-",RANK(G15,$G$11:$G$22),"x")</f>
        <v>5</v>
      </c>
      <c r="C15" s="63" t="s">
        <v>24</v>
      </c>
      <c r="D15" s="26" t="s">
        <v>31</v>
      </c>
      <c r="E15" s="27">
        <v>167.9</v>
      </c>
      <c r="F15" s="28">
        <f>IF(H15&lt;&gt;0,AVERAGE(H15:M15),"-")</f>
        <v>166.5</v>
      </c>
      <c r="G15" s="29">
        <f>IF(F15&lt;&gt;"-",+F15-E15,"-")</f>
        <v>-1.4000000000000057</v>
      </c>
      <c r="H15" s="33">
        <v>174</v>
      </c>
      <c r="I15" s="33">
        <v>141</v>
      </c>
      <c r="J15" s="33">
        <v>193</v>
      </c>
      <c r="K15" s="33">
        <v>190</v>
      </c>
      <c r="L15" s="33">
        <v>165</v>
      </c>
      <c r="M15" s="33">
        <v>136</v>
      </c>
      <c r="N15" s="30">
        <f t="shared" si="0"/>
        <v>193</v>
      </c>
      <c r="O15" s="30">
        <f t="shared" si="1"/>
        <v>136</v>
      </c>
      <c r="P15" s="39">
        <f t="shared" si="2"/>
        <v>57</v>
      </c>
      <c r="Q15" s="40">
        <f t="shared" si="3"/>
        <v>999</v>
      </c>
      <c r="R15" s="35">
        <f t="shared" si="4"/>
        <v>3</v>
      </c>
      <c r="S15" s="34">
        <f t="shared" si="5"/>
        <v>183</v>
      </c>
    </row>
    <row r="16" spans="2:19" ht="12.75">
      <c r="B16" s="5">
        <f>IF(G16&lt;&gt;"-",RANK(G16,$G$11:$G$22),"x")</f>
        <v>6</v>
      </c>
      <c r="C16" s="43" t="s">
        <v>25</v>
      </c>
      <c r="D16" s="26" t="s">
        <v>30</v>
      </c>
      <c r="E16" s="56">
        <v>140.7</v>
      </c>
      <c r="F16" s="28">
        <f>IF(H16&lt;&gt;0,AVERAGE(H16:M16),"-")</f>
        <v>135</v>
      </c>
      <c r="G16" s="29">
        <f>IF(F16&lt;&gt;"-",+F16-E16,"-")</f>
        <v>-5.699999999999989</v>
      </c>
      <c r="H16" s="55">
        <v>145</v>
      </c>
      <c r="I16" s="55">
        <v>142</v>
      </c>
      <c r="J16" s="55">
        <v>164</v>
      </c>
      <c r="K16" s="55">
        <v>129</v>
      </c>
      <c r="L16" s="55">
        <v>116</v>
      </c>
      <c r="M16" s="55">
        <v>114</v>
      </c>
      <c r="N16" s="30">
        <f t="shared" si="0"/>
        <v>164</v>
      </c>
      <c r="O16" s="30">
        <f t="shared" si="1"/>
        <v>114</v>
      </c>
      <c r="P16" s="39">
        <f t="shared" si="2"/>
        <v>50</v>
      </c>
      <c r="Q16" s="40">
        <f t="shared" si="3"/>
        <v>810</v>
      </c>
      <c r="R16" s="35">
        <f t="shared" si="4"/>
        <v>8</v>
      </c>
      <c r="S16" s="34">
        <f t="shared" si="5"/>
        <v>372</v>
      </c>
    </row>
    <row r="17" spans="2:19" ht="12.75">
      <c r="B17" s="5">
        <f>IF(G17&lt;&gt;"-",RANK(G17,$G$11:$G$22),"x")</f>
        <v>7</v>
      </c>
      <c r="C17" s="43" t="s">
        <v>27</v>
      </c>
      <c r="D17" s="26" t="s">
        <v>30</v>
      </c>
      <c r="E17" s="56">
        <v>145.5</v>
      </c>
      <c r="F17" s="28">
        <f>IF(H17&lt;&gt;0,AVERAGE(H17:M17),"-")</f>
        <v>138.66666666666666</v>
      </c>
      <c r="G17" s="29">
        <f>IF(F17&lt;&gt;"-",+F17-E17,"-")</f>
        <v>-6.833333333333343</v>
      </c>
      <c r="H17" s="55">
        <v>136</v>
      </c>
      <c r="I17" s="55">
        <v>157</v>
      </c>
      <c r="J17" s="55">
        <v>155</v>
      </c>
      <c r="K17" s="55">
        <v>97</v>
      </c>
      <c r="L17" s="55">
        <v>159</v>
      </c>
      <c r="M17" s="55">
        <v>128</v>
      </c>
      <c r="N17" s="30">
        <f t="shared" si="0"/>
        <v>159</v>
      </c>
      <c r="O17" s="30">
        <f t="shared" si="1"/>
        <v>97</v>
      </c>
      <c r="P17" s="39">
        <f t="shared" si="2"/>
        <v>62</v>
      </c>
      <c r="Q17" s="40">
        <f t="shared" si="3"/>
        <v>832</v>
      </c>
      <c r="R17" s="35">
        <f t="shared" si="4"/>
        <v>7</v>
      </c>
      <c r="S17" s="34">
        <f t="shared" si="5"/>
        <v>350</v>
      </c>
    </row>
    <row r="18" spans="2:19" ht="12.75">
      <c r="B18" s="5">
        <f>IF(G18&lt;&gt;"-",RANK(G18,$G$11:$G$22),"x")</f>
        <v>8</v>
      </c>
      <c r="C18" s="63" t="s">
        <v>29</v>
      </c>
      <c r="D18" s="26" t="s">
        <v>31</v>
      </c>
      <c r="E18" s="27">
        <v>166.3</v>
      </c>
      <c r="F18" s="28">
        <f>IF(H18&lt;&gt;0,AVERAGE(H18:M18),"-")</f>
        <v>154.16666666666666</v>
      </c>
      <c r="G18" s="29">
        <f>IF(F18&lt;&gt;"-",+F18-E18,"-")</f>
        <v>-12.133333333333354</v>
      </c>
      <c r="H18" s="33">
        <v>147</v>
      </c>
      <c r="I18" s="33">
        <v>147</v>
      </c>
      <c r="J18" s="33">
        <v>137</v>
      </c>
      <c r="K18" s="33">
        <v>202</v>
      </c>
      <c r="L18" s="33">
        <v>168</v>
      </c>
      <c r="M18" s="33">
        <v>124</v>
      </c>
      <c r="N18" s="30">
        <f t="shared" si="0"/>
        <v>202</v>
      </c>
      <c r="O18" s="30">
        <f t="shared" si="1"/>
        <v>124</v>
      </c>
      <c r="P18" s="39">
        <f t="shared" si="2"/>
        <v>78</v>
      </c>
      <c r="Q18" s="40">
        <f t="shared" si="3"/>
        <v>925</v>
      </c>
      <c r="R18" s="35">
        <f t="shared" si="4"/>
        <v>6</v>
      </c>
      <c r="S18" s="34">
        <f t="shared" si="5"/>
        <v>257</v>
      </c>
    </row>
    <row r="19" spans="2:19" ht="12.75">
      <c r="B19" s="5">
        <f>IF(G19&lt;&gt;"-",RANK(G19,$G$11:$G$22),"x")</f>
        <v>9</v>
      </c>
      <c r="C19" s="43" t="s">
        <v>22</v>
      </c>
      <c r="D19" s="26" t="s">
        <v>30</v>
      </c>
      <c r="E19" s="56">
        <v>152.9</v>
      </c>
      <c r="F19" s="28">
        <f>IF(H19&lt;&gt;0,AVERAGE(H19:M19),"-")</f>
        <v>127</v>
      </c>
      <c r="G19" s="29">
        <f>IF(F19&lt;&gt;"-",+F19-E19,"-")</f>
        <v>-25.900000000000006</v>
      </c>
      <c r="H19" s="55">
        <v>155</v>
      </c>
      <c r="I19" s="55">
        <v>136</v>
      </c>
      <c r="J19" s="55">
        <v>109</v>
      </c>
      <c r="K19" s="55">
        <v>121</v>
      </c>
      <c r="L19" s="55">
        <v>135</v>
      </c>
      <c r="M19" s="55">
        <v>106</v>
      </c>
      <c r="N19" s="30">
        <f t="shared" si="0"/>
        <v>155</v>
      </c>
      <c r="O19" s="30">
        <f t="shared" si="1"/>
        <v>106</v>
      </c>
      <c r="P19" s="39">
        <f t="shared" si="2"/>
        <v>49</v>
      </c>
      <c r="Q19" s="40">
        <f t="shared" si="3"/>
        <v>762</v>
      </c>
      <c r="R19" s="35">
        <f t="shared" si="4"/>
        <v>9</v>
      </c>
      <c r="S19" s="34">
        <f t="shared" si="5"/>
        <v>420</v>
      </c>
    </row>
    <row r="20" spans="2:19" ht="12.75">
      <c r="B20" s="5">
        <f>IF(G20&lt;&gt;"-",RANK(G20,$G$11:$G$22),"x")</f>
        <v>10</v>
      </c>
      <c r="C20" s="43" t="s">
        <v>23</v>
      </c>
      <c r="D20" s="26" t="s">
        <v>30</v>
      </c>
      <c r="E20" s="56">
        <v>160.9</v>
      </c>
      <c r="F20" s="28">
        <f>IF(H20&lt;&gt;0,AVERAGE(H20:M20),"-")</f>
        <v>123.33333333333333</v>
      </c>
      <c r="G20" s="29">
        <f>IF(F20&lt;&gt;"-",+F20-E20,"-")</f>
        <v>-37.56666666666668</v>
      </c>
      <c r="H20" s="55">
        <v>140</v>
      </c>
      <c r="I20" s="55">
        <v>121</v>
      </c>
      <c r="J20" s="55">
        <v>119</v>
      </c>
      <c r="K20" s="55">
        <v>117</v>
      </c>
      <c r="L20" s="55">
        <v>118</v>
      </c>
      <c r="M20" s="55">
        <v>125</v>
      </c>
      <c r="N20" s="30">
        <f t="shared" si="0"/>
        <v>140</v>
      </c>
      <c r="O20" s="30">
        <f t="shared" si="1"/>
        <v>117</v>
      </c>
      <c r="P20" s="39">
        <f t="shared" si="2"/>
        <v>23</v>
      </c>
      <c r="Q20" s="40">
        <f t="shared" si="3"/>
        <v>740</v>
      </c>
      <c r="R20" s="35">
        <f t="shared" si="4"/>
        <v>10</v>
      </c>
      <c r="S20" s="34">
        <f t="shared" si="5"/>
        <v>442</v>
      </c>
    </row>
    <row r="21" spans="2:19" ht="12.75">
      <c r="B21" s="5" t="str">
        <f>IF(G21&lt;&gt;"-",RANK(G21,$G$11:$G$22),"x")</f>
        <v>x</v>
      </c>
      <c r="C21" s="41"/>
      <c r="D21" s="26"/>
      <c r="E21" s="42"/>
      <c r="F21" s="28" t="str">
        <f>IF(H21&lt;&gt;0,AVERAGE(H21:M21),"-")</f>
        <v>-</v>
      </c>
      <c r="G21" s="29" t="str">
        <f>IF(F21&lt;&gt;"-",+F21-E21,"-")</f>
        <v>-</v>
      </c>
      <c r="H21" s="33"/>
      <c r="I21" s="33"/>
      <c r="J21" s="33"/>
      <c r="K21" s="33"/>
      <c r="L21" s="33"/>
      <c r="M21" s="33"/>
      <c r="N21" s="30">
        <f t="shared" si="0"/>
      </c>
      <c r="O21" s="30">
        <f t="shared" si="1"/>
      </c>
      <c r="P21" s="39">
        <f t="shared" si="2"/>
      </c>
      <c r="Q21" s="40">
        <f t="shared" si="3"/>
        <v>0</v>
      </c>
      <c r="R21" s="35">
        <f t="shared" si="4"/>
        <v>11</v>
      </c>
      <c r="S21" s="34">
        <f t="shared" si="5"/>
        <v>1182</v>
      </c>
    </row>
    <row r="22" spans="2:19" ht="12.75">
      <c r="B22" s="5" t="str">
        <f>IF(G22&lt;&gt;"-",RANK(G22,$G$11:$G$22),"x")</f>
        <v>x</v>
      </c>
      <c r="C22" s="41"/>
      <c r="D22" s="26"/>
      <c r="E22" s="42"/>
      <c r="F22" s="28" t="str">
        <f>IF(H22&lt;&gt;0,AVERAGE(H22:M22),"-")</f>
        <v>-</v>
      </c>
      <c r="G22" s="29" t="str">
        <f>IF(F22&lt;&gt;"-",+F22-E22,"-")</f>
        <v>-</v>
      </c>
      <c r="H22" s="33"/>
      <c r="I22" s="33"/>
      <c r="J22" s="33"/>
      <c r="K22" s="33"/>
      <c r="L22" s="33"/>
      <c r="M22" s="33"/>
      <c r="N22" s="30">
        <f t="shared" si="0"/>
      </c>
      <c r="O22" s="30">
        <f t="shared" si="1"/>
      </c>
      <c r="P22" s="39">
        <f t="shared" si="2"/>
      </c>
      <c r="Q22" s="40">
        <f t="shared" si="3"/>
        <v>0</v>
      </c>
      <c r="R22" s="35">
        <f t="shared" si="4"/>
        <v>11</v>
      </c>
      <c r="S22" s="34">
        <f t="shared" si="5"/>
        <v>1182</v>
      </c>
    </row>
    <row r="23" spans="2:16" ht="13.5" thickBot="1">
      <c r="B23" s="6"/>
      <c r="C23" s="10">
        <f>IF(H11&gt;0,AVERAGE(H11:M22),"-")</f>
        <v>155.01666666666668</v>
      </c>
      <c r="D23" s="9" t="s">
        <v>13</v>
      </c>
      <c r="E23" s="11"/>
      <c r="F23" s="12"/>
      <c r="G23" s="13" t="s">
        <v>12</v>
      </c>
      <c r="H23" s="14">
        <f aca="true" t="shared" si="6" ref="H23:M23">IF(SUM(H11:H22)&gt;0,AVERAGE(H11:H22),"-")</f>
        <v>168.2</v>
      </c>
      <c r="I23" s="14">
        <f t="shared" si="6"/>
        <v>149.5</v>
      </c>
      <c r="J23" s="14">
        <f t="shared" si="6"/>
        <v>157.2</v>
      </c>
      <c r="K23" s="14">
        <f t="shared" si="6"/>
        <v>154.9</v>
      </c>
      <c r="L23" s="14">
        <f t="shared" si="6"/>
        <v>149.3</v>
      </c>
      <c r="M23" s="14">
        <f t="shared" si="6"/>
        <v>151</v>
      </c>
      <c r="N23" s="23">
        <f>MAX(N11:N22)</f>
        <v>278</v>
      </c>
      <c r="O23" s="23">
        <f>MIN(O11:O22)</f>
        <v>97</v>
      </c>
      <c r="P23" s="23">
        <f>MIN(P11:P22)</f>
        <v>23</v>
      </c>
    </row>
    <row r="24" spans="8:13" ht="12.75">
      <c r="H24" s="14">
        <f aca="true" t="shared" si="7" ref="H24:M24">MIN(H11:H22)</f>
        <v>136</v>
      </c>
      <c r="I24" s="14">
        <f t="shared" si="7"/>
        <v>121</v>
      </c>
      <c r="J24" s="14">
        <f t="shared" si="7"/>
        <v>109</v>
      </c>
      <c r="K24" s="14">
        <f t="shared" si="7"/>
        <v>97</v>
      </c>
      <c r="L24" s="14">
        <f t="shared" si="7"/>
        <v>116</v>
      </c>
      <c r="M24" s="14">
        <f t="shared" si="7"/>
        <v>106</v>
      </c>
    </row>
    <row r="25" spans="8:17" ht="12.75">
      <c r="H25" s="14">
        <f aca="true" t="shared" si="8" ref="H25:M25">MAX(H11:H22)</f>
        <v>215</v>
      </c>
      <c r="I25" s="14">
        <f t="shared" si="8"/>
        <v>187</v>
      </c>
      <c r="J25" s="14">
        <f t="shared" si="8"/>
        <v>193</v>
      </c>
      <c r="K25" s="14">
        <f t="shared" si="8"/>
        <v>202</v>
      </c>
      <c r="L25" s="14">
        <f t="shared" si="8"/>
        <v>200</v>
      </c>
      <c r="M25" s="14">
        <f t="shared" si="8"/>
        <v>278</v>
      </c>
      <c r="Q25" s="25">
        <f>MAX(Q11:Q22)</f>
        <v>1182</v>
      </c>
    </row>
    <row r="35" spans="8:13" ht="12.75">
      <c r="H35" s="24"/>
      <c r="I35" s="24"/>
      <c r="J35" s="24"/>
      <c r="K35" s="24"/>
      <c r="L35" s="24"/>
      <c r="M35" s="24"/>
    </row>
  </sheetData>
  <sheetProtection selectLockedCells="1"/>
  <mergeCells count="7">
    <mergeCell ref="B9:N9"/>
    <mergeCell ref="O4:P4"/>
    <mergeCell ref="O5:P5"/>
    <mergeCell ref="O6:P6"/>
    <mergeCell ref="R4:T4"/>
    <mergeCell ref="M7:T7"/>
    <mergeCell ref="R5:T6"/>
  </mergeCells>
  <conditionalFormatting sqref="B11:B22">
    <cfRule type="cellIs" priority="1" dxfId="30" operator="lessThanOrEqual" stopIfTrue="1">
      <formula>3</formula>
    </cfRule>
  </conditionalFormatting>
  <conditionalFormatting sqref="J35">
    <cfRule type="cellIs" priority="2" dxfId="5" operator="lessThanOrEqual" stopIfTrue="1">
      <formula>0</formula>
    </cfRule>
    <cfRule type="cellIs" priority="3" dxfId="4" operator="equal" stopIfTrue="1">
      <formula>$J$25</formula>
    </cfRule>
    <cfRule type="cellIs" priority="4" dxfId="3" operator="greaterThanOrEqual" stopIfTrue="1">
      <formula>200</formula>
    </cfRule>
  </conditionalFormatting>
  <conditionalFormatting sqref="K35">
    <cfRule type="cellIs" priority="5" dxfId="5" operator="lessThanOrEqual" stopIfTrue="1">
      <formula>0</formula>
    </cfRule>
    <cfRule type="cellIs" priority="6" dxfId="4" operator="equal" stopIfTrue="1">
      <formula>$K$25</formula>
    </cfRule>
    <cfRule type="cellIs" priority="7" dxfId="3" operator="greaterThanOrEqual" stopIfTrue="1">
      <formula>200</formula>
    </cfRule>
  </conditionalFormatting>
  <conditionalFormatting sqref="L35">
    <cfRule type="cellIs" priority="8" dxfId="5" operator="lessThanOrEqual" stopIfTrue="1">
      <formula>0</formula>
    </cfRule>
    <cfRule type="cellIs" priority="9" dxfId="4" operator="equal" stopIfTrue="1">
      <formula>$L$25</formula>
    </cfRule>
    <cfRule type="cellIs" priority="10" dxfId="3" operator="greaterThanOrEqual" stopIfTrue="1">
      <formula>200</formula>
    </cfRule>
  </conditionalFormatting>
  <conditionalFormatting sqref="I35">
    <cfRule type="cellIs" priority="11" dxfId="5" operator="lessThanOrEqual" stopIfTrue="1">
      <formula>0</formula>
    </cfRule>
    <cfRule type="cellIs" priority="12" dxfId="4" operator="equal" stopIfTrue="1">
      <formula>$I$25</formula>
    </cfRule>
    <cfRule type="cellIs" priority="13" dxfId="3" operator="greaterThanOrEqual" stopIfTrue="1">
      <formula>200</formula>
    </cfRule>
  </conditionalFormatting>
  <conditionalFormatting sqref="H35">
    <cfRule type="cellIs" priority="14" dxfId="5" operator="lessThanOrEqual" stopIfTrue="1">
      <formula>0</formula>
    </cfRule>
    <cfRule type="cellIs" priority="15" dxfId="4" operator="equal" stopIfTrue="1">
      <formula>$H$25</formula>
    </cfRule>
    <cfRule type="cellIs" priority="16" dxfId="3" operator="greaterThanOrEqual" stopIfTrue="1">
      <formula>200</formula>
    </cfRule>
  </conditionalFormatting>
  <conditionalFormatting sqref="M35">
    <cfRule type="cellIs" priority="17" dxfId="5" operator="lessThanOrEqual" stopIfTrue="1">
      <formula>0</formula>
    </cfRule>
    <cfRule type="cellIs" priority="18" dxfId="4" operator="equal" stopIfTrue="1">
      <formula>$M$25</formula>
    </cfRule>
    <cfRule type="cellIs" priority="19" dxfId="3" operator="greaterThanOrEqual" stopIfTrue="1">
      <formula>200</formula>
    </cfRule>
  </conditionalFormatting>
  <conditionalFormatting sqref="N11:P22">
    <cfRule type="cellIs" priority="20" dxfId="0" operator="equal" stopIfTrue="1">
      <formula>$N$23</formula>
    </cfRule>
    <cfRule type="cellIs" priority="21" dxfId="0" operator="equal" stopIfTrue="1">
      <formula>$O$23</formula>
    </cfRule>
    <cfRule type="cellIs" priority="22" dxfId="0" operator="equal" stopIfTrue="1">
      <formula>$P$23</formula>
    </cfRule>
  </conditionalFormatting>
  <conditionalFormatting sqref="G11:G22">
    <cfRule type="cellIs" priority="23" dxfId="8" operator="greaterThanOrEqual" stopIfTrue="1">
      <formula>5</formula>
    </cfRule>
    <cfRule type="cellIs" priority="24" dxfId="7" operator="lessThanOrEqual" stopIfTrue="1">
      <formula>-5</formula>
    </cfRule>
    <cfRule type="cellIs" priority="25" dxfId="6" operator="between" stopIfTrue="1">
      <formula>-5</formula>
      <formula>5</formula>
    </cfRule>
  </conditionalFormatting>
  <conditionalFormatting sqref="H11:M22">
    <cfRule type="cellIs" priority="26" dxfId="5" operator="lessThanOrEqual" stopIfTrue="1">
      <formula>0</formula>
    </cfRule>
    <cfRule type="cellIs" priority="27" dxfId="4" operator="equal" stopIfTrue="1">
      <formula>H$25</formula>
    </cfRule>
    <cfRule type="cellIs" priority="28" dxfId="3" operator="equal" stopIfTrue="1">
      <formula>H$24</formula>
    </cfRule>
  </conditionalFormatting>
  <conditionalFormatting sqref="R11:R22">
    <cfRule type="cellIs" priority="29" dxfId="0" operator="equal" stopIfTrue="1">
      <formula>1</formula>
    </cfRule>
    <cfRule type="cellIs" priority="30" dxfId="0" operator="equal" stopIfTrue="1">
      <formula>2</formula>
    </cfRule>
    <cfRule type="cellIs" priority="31" dxfId="0" operator="equal" stopIfTrue="1">
      <formula>3</formula>
    </cfRule>
  </conditionalFormatting>
  <conditionalFormatting sqref="Q11:Q22">
    <cfRule type="cellIs" priority="32" dxfId="31" operator="equal" stopIfTrue="1">
      <formula>$Q$25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2012-07-30T15:17:48Z</cp:lastPrinted>
  <dcterms:created xsi:type="dcterms:W3CDTF">2011-04-04T11:51:45Z</dcterms:created>
  <dcterms:modified xsi:type="dcterms:W3CDTF">2015-02-23T18:34:52Z</dcterms:modified>
  <cp:category/>
  <cp:version/>
  <cp:contentType/>
  <cp:contentStatus/>
</cp:coreProperties>
</file>